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GÃO 2017\PREGÃO 012 FMS REMEDIOS MATERIAIS E INSUMOS\EDITAL SITE\"/>
    </mc:Choice>
  </mc:AlternateContent>
  <workbookProtection workbookPassword="C703" lockStructure="1"/>
  <bookViews>
    <workbookView xWindow="240" yWindow="75" windowWidth="20055" windowHeight="10500"/>
  </bookViews>
  <sheets>
    <sheet name="Lote-1" sheetId="11" r:id="rId1"/>
    <sheet name="Lote-2" sheetId="10" r:id="rId2"/>
    <sheet name="Lote-3" sheetId="9" r:id="rId3"/>
    <sheet name="Lote-4" sheetId="8" r:id="rId4"/>
    <sheet name="Lote-5" sheetId="7" r:id="rId5"/>
    <sheet name="Lote-6" sheetId="6" r:id="rId6"/>
    <sheet name="Lote-7" sheetId="5" r:id="rId7"/>
    <sheet name="Lote-8" sheetId="4" r:id="rId8"/>
    <sheet name="Lote-9" sheetId="1" r:id="rId9"/>
    <sheet name="Plan2" sheetId="2" r:id="rId10"/>
    <sheet name="Plan3" sheetId="3" r:id="rId11"/>
  </sheets>
  <calcPr calcId="152511"/>
</workbook>
</file>

<file path=xl/calcChain.xml><?xml version="1.0" encoding="utf-8"?>
<calcChain xmlns="http://schemas.openxmlformats.org/spreadsheetml/2006/main">
  <c r="G11" i="1" l="1"/>
  <c r="G12" i="1" s="1"/>
  <c r="I21" i="1" s="1"/>
  <c r="M1" i="1" s="1"/>
  <c r="P3" i="1" s="1"/>
  <c r="L24" i="1" s="1"/>
  <c r="G14" i="4"/>
  <c r="I21" i="4" s="1"/>
  <c r="M1" i="4" s="1"/>
  <c r="P3" i="4" s="1"/>
  <c r="L24" i="4" s="1"/>
  <c r="G13" i="4"/>
  <c r="G12" i="4"/>
  <c r="G11" i="4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32" i="5" s="1"/>
  <c r="I21" i="5" s="1"/>
  <c r="M1" i="5" s="1"/>
  <c r="P3" i="5" s="1"/>
  <c r="L24" i="5" s="1"/>
  <c r="G11" i="5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78" i="6" s="1"/>
  <c r="I21" i="6" s="1"/>
  <c r="M1" i="6" s="1"/>
  <c r="P3" i="6" s="1"/>
  <c r="L24" i="6" s="1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74" i="7" s="1"/>
  <c r="I21" i="7" s="1"/>
  <c r="M1" i="7" s="1"/>
  <c r="P3" i="7" s="1"/>
  <c r="L24" i="7" s="1"/>
  <c r="G13" i="7"/>
  <c r="G12" i="7"/>
  <c r="G11" i="7"/>
  <c r="G13" i="8"/>
  <c r="G12" i="8"/>
  <c r="G14" i="8" s="1"/>
  <c r="I21" i="8" s="1"/>
  <c r="M1" i="8" s="1"/>
  <c r="P3" i="8" s="1"/>
  <c r="L24" i="8" s="1"/>
  <c r="G11" i="8"/>
  <c r="G18" i="9"/>
  <c r="G17" i="9"/>
  <c r="G16" i="9"/>
  <c r="G15" i="9"/>
  <c r="G14" i="9"/>
  <c r="G13" i="9"/>
  <c r="G12" i="9"/>
  <c r="G11" i="9"/>
  <c r="G19" i="9" s="1"/>
  <c r="I21" i="9" s="1"/>
  <c r="M1" i="9" s="1"/>
  <c r="P3" i="9" s="1"/>
  <c r="L24" i="9" s="1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76" i="10" s="1"/>
  <c r="I21" i="10" s="1"/>
  <c r="M1" i="10" s="1"/>
  <c r="P3" i="10" s="1"/>
  <c r="L24" i="10" s="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63" i="11" s="1"/>
  <c r="I21" i="11" s="1"/>
  <c r="M1" i="11" s="1"/>
  <c r="P4" i="11" s="1"/>
  <c r="L29" i="11" s="1"/>
  <c r="P2" i="1" l="1"/>
  <c r="L19" i="1" s="1"/>
  <c r="P1" i="1"/>
  <c r="L14" i="1" s="1"/>
  <c r="P5" i="1"/>
  <c r="L35" i="1" s="1"/>
  <c r="M36" i="1" s="1"/>
  <c r="P4" i="1"/>
  <c r="L29" i="1" s="1"/>
  <c r="L30" i="1" s="1"/>
  <c r="Q15" i="1"/>
  <c r="L15" i="1"/>
  <c r="L36" i="1"/>
  <c r="Q36" i="1" s="1"/>
  <c r="Q25" i="1"/>
  <c r="L25" i="1"/>
  <c r="Q20" i="1"/>
  <c r="L20" i="1"/>
  <c r="P2" i="4"/>
  <c r="L19" i="4" s="1"/>
  <c r="P1" i="4"/>
  <c r="L14" i="4" s="1"/>
  <c r="Q15" i="4" s="1"/>
  <c r="P5" i="4"/>
  <c r="L35" i="4" s="1"/>
  <c r="M36" i="4" s="1"/>
  <c r="P4" i="4"/>
  <c r="L29" i="4" s="1"/>
  <c r="L30" i="4" s="1"/>
  <c r="L15" i="4"/>
  <c r="Q30" i="4"/>
  <c r="Q25" i="4"/>
  <c r="L25" i="4"/>
  <c r="Q20" i="4"/>
  <c r="L20" i="4"/>
  <c r="P2" i="5"/>
  <c r="L19" i="5" s="1"/>
  <c r="L20" i="5" s="1"/>
  <c r="P1" i="5"/>
  <c r="L14" i="5" s="1"/>
  <c r="L15" i="5" s="1"/>
  <c r="P5" i="5"/>
  <c r="L35" i="5" s="1"/>
  <c r="M36" i="5" s="1"/>
  <c r="P4" i="5"/>
  <c r="L29" i="5" s="1"/>
  <c r="L36" i="5"/>
  <c r="Q36" i="5" s="1"/>
  <c r="L30" i="5"/>
  <c r="Q30" i="5"/>
  <c r="Q25" i="5"/>
  <c r="L25" i="5"/>
  <c r="Q20" i="5"/>
  <c r="P2" i="6"/>
  <c r="L19" i="6" s="1"/>
  <c r="Q20" i="6" s="1"/>
  <c r="P1" i="6"/>
  <c r="L14" i="6" s="1"/>
  <c r="P5" i="6"/>
  <c r="L35" i="6" s="1"/>
  <c r="M36" i="6" s="1"/>
  <c r="P4" i="6"/>
  <c r="L29" i="6" s="1"/>
  <c r="Q15" i="6"/>
  <c r="L15" i="6"/>
  <c r="L36" i="6"/>
  <c r="Q36" i="6" s="1"/>
  <c r="Q30" i="6"/>
  <c r="L30" i="6"/>
  <c r="Q25" i="6"/>
  <c r="L25" i="6"/>
  <c r="L20" i="6"/>
  <c r="P2" i="7"/>
  <c r="L19" i="7" s="1"/>
  <c r="P1" i="7"/>
  <c r="L14" i="7" s="1"/>
  <c r="P5" i="7"/>
  <c r="L35" i="7" s="1"/>
  <c r="M36" i="7" s="1"/>
  <c r="P4" i="7"/>
  <c r="L29" i="7" s="1"/>
  <c r="L30" i="7" s="1"/>
  <c r="Q15" i="7"/>
  <c r="L15" i="7"/>
  <c r="L36" i="7"/>
  <c r="Q36" i="7" s="1"/>
  <c r="Q25" i="7"/>
  <c r="L25" i="7"/>
  <c r="Q20" i="7"/>
  <c r="L20" i="7"/>
  <c r="P2" i="8"/>
  <c r="L19" i="8" s="1"/>
  <c r="P1" i="8"/>
  <c r="L14" i="8" s="1"/>
  <c r="Q15" i="8" s="1"/>
  <c r="P5" i="8"/>
  <c r="L35" i="8" s="1"/>
  <c r="M36" i="8" s="1"/>
  <c r="P4" i="8"/>
  <c r="L29" i="8" s="1"/>
  <c r="L30" i="8" s="1"/>
  <c r="L15" i="8"/>
  <c r="Q30" i="8"/>
  <c r="Q25" i="8"/>
  <c r="L25" i="8"/>
  <c r="Q20" i="8"/>
  <c r="L20" i="8"/>
  <c r="P2" i="9"/>
  <c r="L19" i="9" s="1"/>
  <c r="Q20" i="9" s="1"/>
  <c r="P1" i="9"/>
  <c r="L14" i="9" s="1"/>
  <c r="Q15" i="9" s="1"/>
  <c r="P5" i="9"/>
  <c r="L35" i="9" s="1"/>
  <c r="M36" i="9" s="1"/>
  <c r="P4" i="9"/>
  <c r="L29" i="9" s="1"/>
  <c r="L36" i="9"/>
  <c r="Q36" i="9" s="1"/>
  <c r="Q30" i="9"/>
  <c r="L30" i="9"/>
  <c r="Q25" i="9"/>
  <c r="L25" i="9"/>
  <c r="L20" i="9"/>
  <c r="P2" i="10"/>
  <c r="L19" i="10" s="1"/>
  <c r="Q20" i="10" s="1"/>
  <c r="P1" i="10"/>
  <c r="L14" i="10" s="1"/>
  <c r="P5" i="10"/>
  <c r="L35" i="10" s="1"/>
  <c r="M36" i="10" s="1"/>
  <c r="P4" i="10"/>
  <c r="L29" i="10" s="1"/>
  <c r="Q15" i="10"/>
  <c r="L15" i="10"/>
  <c r="L36" i="10"/>
  <c r="Q36" i="10" s="1"/>
  <c r="Q30" i="10"/>
  <c r="L30" i="10"/>
  <c r="Q25" i="10"/>
  <c r="L25" i="10"/>
  <c r="P3" i="11"/>
  <c r="L24" i="11" s="1"/>
  <c r="P2" i="11"/>
  <c r="L19" i="11" s="1"/>
  <c r="P1" i="11"/>
  <c r="L14" i="11" s="1"/>
  <c r="L15" i="11" s="1"/>
  <c r="P5" i="11"/>
  <c r="L35" i="11" s="1"/>
  <c r="M36" i="11" s="1"/>
  <c r="L30" i="11"/>
  <c r="Q30" i="11"/>
  <c r="Q25" i="11"/>
  <c r="L25" i="11"/>
  <c r="Q20" i="11"/>
  <c r="L20" i="11"/>
  <c r="L20" i="10" l="1"/>
  <c r="L15" i="9"/>
  <c r="Q15" i="11"/>
  <c r="Q15" i="5"/>
  <c r="Q30" i="7"/>
  <c r="L36" i="4"/>
  <c r="Q36" i="4" s="1"/>
  <c r="L36" i="8"/>
  <c r="Q36" i="8" s="1"/>
  <c r="Q30" i="1"/>
  <c r="L21" i="1"/>
  <c r="Q21" i="1" s="1"/>
  <c r="M21" i="1"/>
  <c r="L31" i="1"/>
  <c r="Q31" i="1" s="1"/>
  <c r="M31" i="1"/>
  <c r="L16" i="1"/>
  <c r="Q16" i="1" s="1"/>
  <c r="M16" i="1"/>
  <c r="L26" i="1"/>
  <c r="Q26" i="1" s="1"/>
  <c r="M26" i="1"/>
  <c r="L21" i="4"/>
  <c r="Q21" i="4" s="1"/>
  <c r="M21" i="4"/>
  <c r="L31" i="4"/>
  <c r="Q31" i="4" s="1"/>
  <c r="M31" i="4"/>
  <c r="L16" i="4"/>
  <c r="Q16" i="4" s="1"/>
  <c r="M8" i="4" s="1"/>
  <c r="C16" i="4" s="1"/>
  <c r="M16" i="4"/>
  <c r="L26" i="4"/>
  <c r="Q26" i="4" s="1"/>
  <c r="M26" i="4"/>
  <c r="L21" i="5"/>
  <c r="Q21" i="5" s="1"/>
  <c r="M21" i="5"/>
  <c r="L31" i="5"/>
  <c r="Q31" i="5" s="1"/>
  <c r="M31" i="5"/>
  <c r="M16" i="5"/>
  <c r="L16" i="5"/>
  <c r="Q16" i="5" s="1"/>
  <c r="M26" i="5"/>
  <c r="L26" i="5"/>
  <c r="Q26" i="5" s="1"/>
  <c r="L21" i="6"/>
  <c r="Q21" i="6" s="1"/>
  <c r="M21" i="6"/>
  <c r="L31" i="6"/>
  <c r="Q31" i="6" s="1"/>
  <c r="M31" i="6"/>
  <c r="L16" i="6"/>
  <c r="Q16" i="6" s="1"/>
  <c r="M16" i="6"/>
  <c r="L26" i="6"/>
  <c r="Q26" i="6" s="1"/>
  <c r="M26" i="6"/>
  <c r="L21" i="7"/>
  <c r="Q21" i="7" s="1"/>
  <c r="M21" i="7"/>
  <c r="L31" i="7"/>
  <c r="Q31" i="7" s="1"/>
  <c r="M31" i="7"/>
  <c r="L16" i="7"/>
  <c r="Q16" i="7" s="1"/>
  <c r="M16" i="7"/>
  <c r="L26" i="7"/>
  <c r="Q26" i="7" s="1"/>
  <c r="M26" i="7"/>
  <c r="L21" i="8"/>
  <c r="Q21" i="8" s="1"/>
  <c r="M21" i="8"/>
  <c r="L31" i="8"/>
  <c r="Q31" i="8" s="1"/>
  <c r="M31" i="8"/>
  <c r="L16" i="8"/>
  <c r="Q16" i="8" s="1"/>
  <c r="M16" i="8"/>
  <c r="L26" i="8"/>
  <c r="Q26" i="8" s="1"/>
  <c r="M26" i="8"/>
  <c r="L21" i="9"/>
  <c r="Q21" i="9" s="1"/>
  <c r="M21" i="9"/>
  <c r="L31" i="9"/>
  <c r="Q31" i="9" s="1"/>
  <c r="M31" i="9"/>
  <c r="L16" i="9"/>
  <c r="Q16" i="9" s="1"/>
  <c r="M16" i="9"/>
  <c r="L26" i="9"/>
  <c r="Q26" i="9" s="1"/>
  <c r="M26" i="9"/>
  <c r="L21" i="10"/>
  <c r="Q21" i="10" s="1"/>
  <c r="M21" i="10"/>
  <c r="L31" i="10"/>
  <c r="Q31" i="10" s="1"/>
  <c r="M31" i="10"/>
  <c r="L16" i="10"/>
  <c r="Q16" i="10" s="1"/>
  <c r="M16" i="10"/>
  <c r="L26" i="10"/>
  <c r="Q26" i="10" s="1"/>
  <c r="M26" i="10"/>
  <c r="L36" i="11"/>
  <c r="Q36" i="11" s="1"/>
  <c r="M16" i="11"/>
  <c r="L16" i="11"/>
  <c r="Q16" i="11" s="1"/>
  <c r="L21" i="11"/>
  <c r="Q21" i="11" s="1"/>
  <c r="M21" i="11"/>
  <c r="L31" i="11"/>
  <c r="Q31" i="11" s="1"/>
  <c r="M31" i="11"/>
  <c r="L26" i="11"/>
  <c r="Q26" i="11" s="1"/>
  <c r="M26" i="11"/>
  <c r="M8" i="1" l="1"/>
  <c r="C14" i="1" s="1"/>
  <c r="M8" i="5"/>
  <c r="C34" i="5" s="1"/>
  <c r="M8" i="6"/>
  <c r="C180" i="6" s="1"/>
  <c r="M8" i="7"/>
  <c r="C76" i="7" s="1"/>
  <c r="M8" i="9"/>
  <c r="C21" i="9" s="1"/>
  <c r="M8" i="8"/>
  <c r="C16" i="8" s="1"/>
  <c r="M8" i="10"/>
  <c r="C78" i="10" s="1"/>
  <c r="M8" i="11"/>
  <c r="C65" i="11" s="1"/>
</calcChain>
</file>

<file path=xl/sharedStrings.xml><?xml version="1.0" encoding="utf-8"?>
<sst xmlns="http://schemas.openxmlformats.org/spreadsheetml/2006/main" count="1197" uniqueCount="472">
  <si>
    <t>MUNICIPIO DE MAIRIPOTABA - GO</t>
  </si>
  <si>
    <t>Planilha para Proposta do Pregão Nº 012/2017 Lote Nº 1</t>
  </si>
  <si>
    <t>PROPOSTA DE PREÇO</t>
  </si>
  <si>
    <t>CAPSULAS E COMPRIMIDOS</t>
  </si>
  <si>
    <t>Modalidade</t>
  </si>
  <si>
    <t>Empresa</t>
  </si>
  <si>
    <t>Endereço</t>
  </si>
  <si>
    <t>Bairro</t>
  </si>
  <si>
    <t>Cidade</t>
  </si>
  <si>
    <t>CPF/CNPJ:</t>
  </si>
  <si>
    <t>Dt. Expedição</t>
  </si>
  <si>
    <t>Carimbo</t>
  </si>
  <si>
    <t xml:space="preserve">Solicitamos fornecer, mediante apresentação de proposta, e observando as condições em anexo, o preço, qualidade e </t>
  </si>
  <si>
    <t xml:space="preserve">prazo de pagamento das mercadorias e/ou serviços abaixo especificados, a está comissão, no endereço acima citado. </t>
  </si>
  <si>
    <t>MAIRIPOTABA, 09:30  HORAS DO DIA  18/09/2017.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</si>
  <si>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</si>
  <si>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</si>
  <si>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</si>
  <si>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</si>
  <si>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</si>
  <si>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</si>
  <si>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</si>
  <si>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</si>
  <si>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ACIDO ACETILSAL 100MG  (CPS)</t>
  </si>
  <si>
    <t>CX</t>
  </si>
  <si>
    <t>ALBENDAZOL 400MG CPR C/100</t>
  </si>
  <si>
    <t>ALODIPINO 10MGR (CPS)</t>
  </si>
  <si>
    <t>aminofalina 100 mg</t>
  </si>
  <si>
    <t>AMIODARONA 200MG (CPS)</t>
  </si>
  <si>
    <t>AMOXICILINA 500MG (CPS)</t>
  </si>
  <si>
    <t>AMPICILINA 500MG CPR C/600</t>
  </si>
  <si>
    <t>ATENOLOL 100MG (CPS)</t>
  </si>
  <si>
    <t>ATENOLOL 25MG (CPS)</t>
  </si>
  <si>
    <t>ATENOLOL 50 MG (CPS)</t>
  </si>
  <si>
    <t>AZITROMICINA 500MG (CPS)</t>
  </si>
  <si>
    <t>CAPTOPRIL 25MG (CPS)</t>
  </si>
  <si>
    <t>CETOCONAZOL 200MG CPR C/450</t>
  </si>
  <si>
    <t>CINARIZINA 25MG CPR C/30</t>
  </si>
  <si>
    <t>CIPROFLOXACINO 500MG (CPS)</t>
  </si>
  <si>
    <t>DICLOF. SODIO 50MG CPR C/500 (RESODIC)</t>
  </si>
  <si>
    <t>DIGOXINA 0,25MG (CPS)</t>
  </si>
  <si>
    <t>DIPIRONA 500MG CPR C/500 (DIPIDOR)</t>
  </si>
  <si>
    <t>ENALAPRIL 10 MG (CPS)</t>
  </si>
  <si>
    <t>ENALAPRIL 20MG (CPS)</t>
  </si>
  <si>
    <t>FLUCONAZOL 150MG CPR C/200 (FLUCANIL)</t>
  </si>
  <si>
    <t>FUROSEMIDA 40MG (CPS)</t>
  </si>
  <si>
    <t>HIDROCLOROTIAZIDA 25MG (CPS)</t>
  </si>
  <si>
    <t>IBUPROFENO 600MG (CPS)</t>
  </si>
  <si>
    <t>LORATADINA 10MG (CPS)</t>
  </si>
  <si>
    <t>LOSARTANA POTASSICA 100MG CPR C/300</t>
  </si>
  <si>
    <t>LOSARTANA POTASSICA 50MG CPR C/450</t>
  </si>
  <si>
    <t>MEBENDAZOL 100 MG (CPS)</t>
  </si>
  <si>
    <t>METILDOPA 250MG CPR C/500 (TENSIOVAL)</t>
  </si>
  <si>
    <t>METRONIDAZOL  250MG (CPS)</t>
  </si>
  <si>
    <t>NIFEDIPINA RETARD 20MG (CPS)</t>
  </si>
  <si>
    <t>NIMESULIDA 100MG  (CPS)</t>
  </si>
  <si>
    <t>OMEPRAZOL 20MG  (CPS)</t>
  </si>
  <si>
    <t>PARACETAMOL 500MG (CPS)</t>
  </si>
  <si>
    <t>PREDNISONA 20MG (CPS)</t>
  </si>
  <si>
    <t>PREDNISONA 5MG (CPS)</t>
  </si>
  <si>
    <t>PROMETAZINA 25MG CPR C/200 ( PROFERGAN)</t>
  </si>
  <si>
    <t>PROPANOLOL 40MG (CPS)</t>
  </si>
  <si>
    <t>RANITIDINA 150MG (CPS)</t>
  </si>
  <si>
    <t>SULFATO FERROSO 40MG  (CPS)</t>
  </si>
  <si>
    <t>Valor por extenso:</t>
  </si>
  <si>
    <t>Um</t>
  </si>
  <si>
    <t>Dois</t>
  </si>
  <si>
    <t>Três</t>
  </si>
  <si>
    <t>Quatro</t>
  </si>
  <si>
    <t>Cinco</t>
  </si>
  <si>
    <t>Seis</t>
  </si>
  <si>
    <t>Sete</t>
  </si>
  <si>
    <t>Oito</t>
  </si>
  <si>
    <t>Nove</t>
  </si>
  <si>
    <t>Dez</t>
  </si>
  <si>
    <t>Onze</t>
  </si>
  <si>
    <t>Doze</t>
  </si>
  <si>
    <t>Treze</t>
  </si>
  <si>
    <t>Quatorze</t>
  </si>
  <si>
    <t>Quinze</t>
  </si>
  <si>
    <t>Dezesseis</t>
  </si>
  <si>
    <t>Dezessete</t>
  </si>
  <si>
    <t>Dezoito</t>
  </si>
  <si>
    <t>Dezenove</t>
  </si>
  <si>
    <t>Vinte</t>
  </si>
  <si>
    <t>Trinta</t>
  </si>
  <si>
    <t>Quarenta</t>
  </si>
  <si>
    <t>Cinquenta</t>
  </si>
  <si>
    <t>Sessenta</t>
  </si>
  <si>
    <t>Setenta</t>
  </si>
  <si>
    <t>Oitenta</t>
  </si>
  <si>
    <t>Noventa</t>
  </si>
  <si>
    <t>Cem</t>
  </si>
  <si>
    <t>Duzentos</t>
  </si>
  <si>
    <t>Trezentos</t>
  </si>
  <si>
    <t>Quatrocentos</t>
  </si>
  <si>
    <t>Quinhentos</t>
  </si>
  <si>
    <t>Seiscentos</t>
  </si>
  <si>
    <t>Setecentos</t>
  </si>
  <si>
    <t>Oitocentos</t>
  </si>
  <si>
    <t>Novecentos</t>
  </si>
  <si>
    <t>Planilha para Proposta do Pregão Nº 012/2017 Lote Nº 2</t>
  </si>
  <si>
    <t>CONSULTORIO ODONTOLOGICO</t>
  </si>
  <si>
    <t>PC</t>
  </si>
  <si>
    <t>ACIDO FOSFORICO 37% 2,5ML C/3</t>
  </si>
  <si>
    <t>ADESIVO MAGIC BOND 5ML</t>
  </si>
  <si>
    <t>AGULHA GENGIVAL 30G(CURTA) DFL CAIXA C/100 UND</t>
  </si>
  <si>
    <t>ALGODAO ROLETE DENTAL C/100 - N2</t>
  </si>
  <si>
    <t>ANESTESICO 3% C/VASO 50X1,8ML (CITOCAINA)</t>
  </si>
  <si>
    <t>ANESTESICO LIDOSTESIM 3% C/VASO C/50</t>
  </si>
  <si>
    <t>ANESTESICO TOPICO 12G MENTA BENZOTOP</t>
  </si>
  <si>
    <t>BANDA MATRIZ 0,05X5X500MM</t>
  </si>
  <si>
    <t>BANDEIJAS P/ PROCEDIMENTO METAL (pequena)</t>
  </si>
  <si>
    <t>BROCA CIRURGICA P/ ALTA ROTAÇÃO N°04(FGOS)</t>
  </si>
  <si>
    <t>BROCAS: 1011</t>
  </si>
  <si>
    <t>BROCAS:1012</t>
  </si>
  <si>
    <t>BROCAS:1013</t>
  </si>
  <si>
    <t>BROCAS:1014</t>
  </si>
  <si>
    <t>BROCAS:1016</t>
  </si>
  <si>
    <t>BROCAS:1019</t>
  </si>
  <si>
    <t>BROCAS:1033</t>
  </si>
  <si>
    <t>BROCAS:1034</t>
  </si>
  <si>
    <t>BROCAS:1045</t>
  </si>
  <si>
    <t>BROCAS:1046</t>
  </si>
  <si>
    <t>BROCAS:3032</t>
  </si>
  <si>
    <t>BROCAS:3118F</t>
  </si>
  <si>
    <t>BROCAS:3168F</t>
  </si>
  <si>
    <t>BROCAS:3195F</t>
  </si>
  <si>
    <t>CABO P/ESPELHO ALUMINIO</t>
  </si>
  <si>
    <t>CUNHA CERVICAL MADEIRA C/100 COLORIDAS</t>
  </si>
  <si>
    <t>CURETAS DE DENTINA(PEQUENA)</t>
  </si>
  <si>
    <t>Un</t>
  </si>
  <si>
    <t>Dessensibilizante KF 2% Unidade</t>
  </si>
  <si>
    <t>ESCOVA DENTAL ADULTO</t>
  </si>
  <si>
    <t>ESCOVA DE ROBSON PLACA BRANCA</t>
  </si>
  <si>
    <t>ESPATULA P/ INSERÇÃO DE IRM METAL</t>
  </si>
  <si>
    <t>ESPATULA P/ MANIPULAÇÃO DE METAL N°24</t>
  </si>
  <si>
    <t>ESPELHO S/CABO N.5 ADULTO</t>
  </si>
  <si>
    <t>EUGENOL 20ML RESTAURADOR PROVISORIO</t>
  </si>
  <si>
    <t>FIO DENTAL 500 MTS</t>
  </si>
  <si>
    <t>FR</t>
  </si>
  <si>
    <t>FLUOR GEL 200ml NEUTRO</t>
  </si>
  <si>
    <t>FORMACRESOL FRASCO C/20 ML</t>
  </si>
  <si>
    <t>HEMOSTOP FRASCO C/10ML</t>
  </si>
  <si>
    <t>HIDROXIDO CALCIO 24G</t>
  </si>
  <si>
    <t>IRM (PÓ E LIQUIDO) CAIXA</t>
  </si>
  <si>
    <t>"JOGO DE ESPATULAS DE PLASTICO P/ INSERÇÃO DE RESINA C/03(JON) _x000D_
PACOTE C/3 UND"</t>
  </si>
  <si>
    <t>LUBRIFICANTES P/ ALTA E BAIXA (SPRAY) FRASCO C/200ML</t>
  </si>
  <si>
    <t>MICROBRUSH- FINO</t>
  </si>
  <si>
    <t>MOUDEIRAS DESCARTAVEIS CX C/100 (MISTA)</t>
  </si>
  <si>
    <t>OXIDO DE ZINCO FRASCO C/50GR</t>
  </si>
  <si>
    <t>PAPEL CARBONO (ANGELUS)</t>
  </si>
  <si>
    <t>PARAMONA FRASCO C/20ML</t>
  </si>
  <si>
    <t>PASTA PROFILATICA 90G T.FRUTTI HERJOS</t>
  </si>
  <si>
    <t>PEDRA POMES 100G EXTRA FINA</t>
  </si>
  <si>
    <t>LT</t>
  </si>
  <si>
    <t>PERIOPLAK( SEM AALCOOL) 1LT</t>
  </si>
  <si>
    <t>PINÇAS CLINICAS</t>
  </si>
  <si>
    <t>PLACA DE VIDRO 06mm FINA</t>
  </si>
  <si>
    <t>PORTA AMALGAMA AUTOCLAV PLASTICO</t>
  </si>
  <si>
    <t>RESINA(TPH) A1</t>
  </si>
  <si>
    <t>RESINA (TPH)A3</t>
  </si>
  <si>
    <t>RESINA (TPH)A3.5</t>
  </si>
  <si>
    <t>RESINA (TPH)A4</t>
  </si>
  <si>
    <t>SABONETE ANTI-SEPTICO (CLINIX) 1LT</t>
  </si>
  <si>
    <t>SEDA PRETA 4,0 C/AG 1,7CM C/24 MT 1/2</t>
  </si>
  <si>
    <t>SELANTE(ALPHA AEAL-FOTOPOLIMERIZAVEL)</t>
  </si>
  <si>
    <t>SONDAS EXPLORADORAS</t>
  </si>
  <si>
    <t>SUGADOR DESCARTAVEL C/40</t>
  </si>
  <si>
    <t>TIRA DE LIXA ACO 4MM C/12</t>
  </si>
  <si>
    <t>TIRA DE LIXAP/ ACABAMENTO E POLIMENTO CAIXA C/150 UND</t>
  </si>
  <si>
    <t>TIRA DE POLIESTER PCTE PACOTE C/50UND</t>
  </si>
  <si>
    <t>Planilha para Proposta do Pregão Nº 012/2017 Lote Nº 3</t>
  </si>
  <si>
    <t>CREMES</t>
  </si>
  <si>
    <t>Bg</t>
  </si>
  <si>
    <t>Dexametasona 0,1% 10 gr Bisnaga</t>
  </si>
  <si>
    <t>TB</t>
  </si>
  <si>
    <t>NEOMICINA+BACITRACINA PDA 10G</t>
  </si>
  <si>
    <t>Metronidazol 2,0% Creme Vaginal Bisnaga</t>
  </si>
  <si>
    <t>CLORIDATO DE LIDOCAÍNA GEL 30G CX. C/50</t>
  </si>
  <si>
    <t>KOLLAGENASE C/CLORAFENICOL 30GR</t>
  </si>
  <si>
    <t>SULFADIAZINA DE PRATA PASTA 1%  TUBO 400GR</t>
  </si>
  <si>
    <t>VASELINA CREME 400MG</t>
  </si>
  <si>
    <t>ACIDO GRAXOS 200ML ALMOTOLIA (NUTRICORPO</t>
  </si>
  <si>
    <t>Planilha para Proposta do Pregão Nº 012/2017 Lote Nº 4</t>
  </si>
  <si>
    <t>GOTAS</t>
  </si>
  <si>
    <t>Fr</t>
  </si>
  <si>
    <t>Dipirona gotas Frasco</t>
  </si>
  <si>
    <t>VD</t>
  </si>
  <si>
    <t>IBUPROFENO 50MG</t>
  </si>
  <si>
    <t>Paracetamol gotas Frascos</t>
  </si>
  <si>
    <t>Planilha para Proposta do Pregão Nº 012/2017 Lote Nº 5</t>
  </si>
  <si>
    <t>INJETAVEIS</t>
  </si>
  <si>
    <t>ADENOSINA 3MG/ML 50X2ML</t>
  </si>
  <si>
    <t>AGUA DESTILADA 200X10ML (605)</t>
  </si>
  <si>
    <t>AGUA DESTILADA 200X5ML</t>
  </si>
  <si>
    <t>AMICACINA 100MG INJ 50X2ML</t>
  </si>
  <si>
    <t>AMICACINA 500MG INJ 50X2ML</t>
  </si>
  <si>
    <t>AMINOFILINA 24MG/ML 100X10ML</t>
  </si>
  <si>
    <t>AMIODARONA 150MG 100X3ML</t>
  </si>
  <si>
    <t>ATROPINA 0,25MG/ML 120X1ML</t>
  </si>
  <si>
    <t>BROMOPRIDA 10MG 100X2ML 5MG/M</t>
  </si>
  <si>
    <t>BROMOPRIDA 10MG  C/50</t>
  </si>
  <si>
    <t>CEFALOTINA 1G S/DIL C/100</t>
  </si>
  <si>
    <t>CEFTRIAXONA 1GR IM/IV CX C/50</t>
  </si>
  <si>
    <t>CLINDAMICINA 300MG 100X2ML</t>
  </si>
  <si>
    <t>CLORETO DE LIDOCAINA 2% S/ VASO 25X20ML</t>
  </si>
  <si>
    <t>CLORETO DE SODIO 0,9% 200X10ML</t>
  </si>
  <si>
    <t>CLORPROMAZINA 25MG 50X5ML</t>
  </si>
  <si>
    <t>DESLANOL 0,2MG/ML 50X2ML (CEDILANIDE/DES)</t>
  </si>
  <si>
    <t>DEXAMETASONA 2MG 100X1ML</t>
  </si>
  <si>
    <t>DEXAMETASONA 4MG/ML CX.C/100</t>
  </si>
  <si>
    <t>DICLOF. SODIO 75MG 100X3ML (DICLOFARMA)</t>
  </si>
  <si>
    <t>DIMENITRATO+ CLORIDRATO DE PIRIDOXINA (DRAMIN B6) DL/IV CX. C/50</t>
  </si>
  <si>
    <t>DIPIRONA 500MG/ML 120X2ML</t>
  </si>
  <si>
    <t>DOPAMINA 50MG/ML CX/50</t>
  </si>
  <si>
    <t>EPINEFRINA 1MG 100X1ML (ADRENALINA)</t>
  </si>
  <si>
    <t>ETILEFRINA 10MG 6X1ML (EFORTIL)</t>
  </si>
  <si>
    <t>FENOBARBITAL SODICO 200MG CX/50</t>
  </si>
  <si>
    <t>FUROSEMIDA 10MG/ML 100X2ML (GENERICO)</t>
  </si>
  <si>
    <t>FUROSEMIDA 20MG/2ML CX/100</t>
  </si>
  <si>
    <t>GENTAMICINA 80MG 2ML CX/100</t>
  </si>
  <si>
    <t>cx</t>
  </si>
  <si>
    <t>GLICOSE 25% 10ML CX C/200</t>
  </si>
  <si>
    <t>GLICOSE 50% 10 ml Cx/200</t>
  </si>
  <si>
    <t>HIDROCORTISONA 100MG C/50 S/DIL ARISCORT</t>
  </si>
  <si>
    <t>HIDROCORTISONA 500MG C/50 S/DIL (ANDROCO)</t>
  </si>
  <si>
    <t>HIDROCORTIZONA 100MG CX.C/50</t>
  </si>
  <si>
    <t>HIDROCORTIZONA 500MG  CX. C/50</t>
  </si>
  <si>
    <t>HIOCINA SIMPLES  CX. C/50</t>
  </si>
  <si>
    <t>HIOSCINA COMPOSTO 4MG/ML+500 MG/ML CX. C/100</t>
  </si>
  <si>
    <t>HIOSCINA CPT 50X5ML</t>
  </si>
  <si>
    <t>Cx</t>
  </si>
  <si>
    <t>Metergin(ergometrin)0,2mg/ml Cx/50</t>
  </si>
  <si>
    <t>Metoclopramida IM/IV Cx/50</t>
  </si>
  <si>
    <t>NAUSEDRON 4 MG CX. C/50</t>
  </si>
  <si>
    <t>NORADRENALINA (HEMITARATO DE NOREPINEFRINA) 2MG/ML-IV CX. C/100</t>
  </si>
  <si>
    <t>Omeprazol 40mg IV Cx/25</t>
  </si>
  <si>
    <t>OXITOCINA IM/IV CX.C/50</t>
  </si>
  <si>
    <t>PENICILINA G. BENZATINA 1.200.000 UI CPR C/50</t>
  </si>
  <si>
    <t>PENICILINA G. BENZATINA 600.000 UI CPR C/50</t>
  </si>
  <si>
    <t>PENICILINA G. PROCAINA 400.000 UI CPR C/50</t>
  </si>
  <si>
    <t>PENIC P. POT. 400.000 S/DIL C/100 PENKAR</t>
  </si>
  <si>
    <t>Pentoxifilina 20mg/5ml Cx c/50</t>
  </si>
  <si>
    <t>POLISOCEL OU ISOCEL 500ML (SOLUÇÃO GELATINA 3,5%) IV</t>
  </si>
  <si>
    <t>PROMETAZINA (FERNEGAN) 50MG/ML CX. C/50</t>
  </si>
  <si>
    <t>Prostigmine (normastig) 0,5mg/ml Cx c/50</t>
  </si>
  <si>
    <t>RANITIDINA 50MG 120X2ML 25MG</t>
  </si>
  <si>
    <t>SALBUTAMOL SPRAY- AEROSOL</t>
  </si>
  <si>
    <t>SUCCITRAT 100MG CX. C/1 AMPOLAS</t>
  </si>
  <si>
    <t>SULFATO DE MAGNESIO 50%  CX. C/200</t>
  </si>
  <si>
    <t>TENOXICAM 20MG S/DIL C/50 (TEFLAN)</t>
  </si>
  <si>
    <t>TRAMADOL 50MG 60X1ML IM/IV CX.C/50</t>
  </si>
  <si>
    <t>TRANSAMIN 250MG/5ML CX. C/5</t>
  </si>
  <si>
    <t>VANCOMICINA 500MG FRASCO</t>
  </si>
  <si>
    <t>Vitamina C 500mg IV/IM 5ML Cx c/120</t>
  </si>
  <si>
    <t>Vitamina K 1ML IM/SC Caixa/50</t>
  </si>
  <si>
    <t>VIT C 500MG 120X5ML (CEVITA)</t>
  </si>
  <si>
    <t>Planilha para Proposta do Pregão Nº 012/2017 Lote Nº 6</t>
  </si>
  <si>
    <t>MATERIAIS</t>
  </si>
  <si>
    <t>ABAIXADOR DE LINGUA C/100</t>
  </si>
  <si>
    <t>AGUA OXIGENADA 10VOL 1000ML</t>
  </si>
  <si>
    <t>AGULHA DESC 13X4,5 C/100</t>
  </si>
  <si>
    <t>AGULHA DESC 20X5,5 C/100</t>
  </si>
  <si>
    <t>AGULHA DESC 25X7 C/100</t>
  </si>
  <si>
    <t>AGULHA DESC 25X8 C/100</t>
  </si>
  <si>
    <t>AGULHA DESC 40X12 C/100</t>
  </si>
  <si>
    <t>ALCOOL 70% 1000ML</t>
  </si>
  <si>
    <t>ALCOOL 70% 1000ML CX/12</t>
  </si>
  <si>
    <t>ALCOOL GEL- LITRO 01 LT</t>
  </si>
  <si>
    <t>ALCOOL IODADO-01 LITRO</t>
  </si>
  <si>
    <t>ALGODAO HIDROFILO 500MG</t>
  </si>
  <si>
    <t>Almotolia plástica 100 ml  Unidade</t>
  </si>
  <si>
    <t>Almotolia plástica 250 ml Unidade</t>
  </si>
  <si>
    <t>Aparelho de Pressão Arterial Unidade</t>
  </si>
  <si>
    <t>APARELHO DE PRESSÃO DIGITAL</t>
  </si>
  <si>
    <t>AP. PRESSAO ADT VELCRO AZUL AP0309</t>
  </si>
  <si>
    <t>PT</t>
  </si>
  <si>
    <t>ATAD CREPE 9FIOS 10CM 1,20MT C/12</t>
  </si>
  <si>
    <t>ATAD CREPE 9FIOS 15CM 1,20 C/12</t>
  </si>
  <si>
    <t>ATAD CREPE 9FIOS 20CM 1,20MT C/12</t>
  </si>
  <si>
    <t>ATADURA DE CREPON 10CM/13FIO PCT. C/12</t>
  </si>
  <si>
    <t>ATADURA DE CREPON 15CM/13FIO PCT. C/12</t>
  </si>
  <si>
    <t>ATADURA DE CREPON 20CM/9FIO PCT.C/12</t>
  </si>
  <si>
    <t>ATADURA DE GESSO 10cm PCT.C/12</t>
  </si>
  <si>
    <t>BOLSA PARA COLOSTOMIA  PCT.C/10</t>
  </si>
  <si>
    <t>BOLSA TERMICA FRIO</t>
  </si>
  <si>
    <t>BOLSA TÉRMICA QUENTE</t>
  </si>
  <si>
    <t>Campo operatório 45x50 Pct c/50</t>
  </si>
  <si>
    <t>Cânula de traqueostromia 8,0 Unidade</t>
  </si>
  <si>
    <t>Cânula de traqueostromia 9,0 Unidade</t>
  </si>
  <si>
    <t>CARVAO ATIVADO PA 250G (EM PO)</t>
  </si>
  <si>
    <t>CATETER INTRAV. 16 CX. C/100</t>
  </si>
  <si>
    <t>CATETER INTRAVENOSO Nº.18 CX. C/100</t>
  </si>
  <si>
    <t>CATETER INTRAVENOSO Nº. 20 CX. C/100</t>
  </si>
  <si>
    <t>CATETER INTRAVENOSO Nº.22 CX. C/100</t>
  </si>
  <si>
    <t>CATETER INTRAVENOSO Nº. 24  CX. C/100</t>
  </si>
  <si>
    <t>CATETER TIPO OCULOS PCT.C/10</t>
  </si>
  <si>
    <t>CAT-GUT CROMADO 0-0 AGULHA 3,0 CX. C/24</t>
  </si>
  <si>
    <t>CAT- GUT CROMADO 2,0 AGULHA 3,0 CM CX.C/24</t>
  </si>
  <si>
    <t>CAT-GUT CROMADO 3-0 AGULHA 1,5 CX. C/24</t>
  </si>
  <si>
    <t>CAT-GUT SIMPLES 4- 0 AGULHA 3,0 CX. C/24</t>
  </si>
  <si>
    <t>COLETOR DE URINA ADULTO SISTEMA FECHADO</t>
  </si>
  <si>
    <t>COLETOR DE URINA UNIVERSAL 80ML PCT. C/100</t>
  </si>
  <si>
    <t>Coletor p/ Perfurocortantes 13 litros Caixa/10</t>
  </si>
  <si>
    <t>Coletor p/ Perfurocortantes 1,5 litros Unidade</t>
  </si>
  <si>
    <t>COMPRESSA DE GAZE 7,5X7,5 CM PCT/500</t>
  </si>
  <si>
    <t>CONJUNTO DE NEBULIZAÇÃO INFANTIL</t>
  </si>
  <si>
    <t>CONJUNTO P/ NEBULIZAÇÃO ADULTO</t>
  </si>
  <si>
    <t>DERSANE 200ML</t>
  </si>
  <si>
    <t>EQUIPO MACRO GOSTAS C/ INJETOR LATERAL C/20</t>
  </si>
  <si>
    <t>EQUIPO MACRO GTS FLEX NUTRIÇÃO ENTERAL</t>
  </si>
  <si>
    <t>EQUIPO MICRO GTS C/INJ PACOTE C/20 UNIDADES</t>
  </si>
  <si>
    <t>RO</t>
  </si>
  <si>
    <t>ESPARADRAPO 10X4,5CM C/ CAPA</t>
  </si>
  <si>
    <t>ESPARADRAPO MISSNER 10X4,5 S/CAPA</t>
  </si>
  <si>
    <t>ESTETOSCOPIO ADT PREMIUM SIMPLES</t>
  </si>
  <si>
    <t>ÈTER ETILICO 35% 1000ML</t>
  </si>
  <si>
    <t>FIO ALGODÃO  0,0 S/ AGULHA CX. C/24</t>
  </si>
  <si>
    <t>FIO ALGODÃO 2,0 AGULHA 3-0 CX. C/24</t>
  </si>
  <si>
    <t>FIO DE NYLON P/SUTURA 0.0 C/AGULHA DE 2,5CM CX. C/24</t>
  </si>
  <si>
    <t>FIO DE NYLON P/ SUTURA 2.0 C/AGULHA DE 2,5 CM CX. C/24</t>
  </si>
  <si>
    <t>FIO DE NYLON P/SUTURA 3.0 C/AGULHA DE 3,0CM CX. C/24</t>
  </si>
  <si>
    <t>Fita adesiva crepe hospitalar Unidade</t>
  </si>
  <si>
    <t>FITA AUTOCLAVE 19X30CM</t>
  </si>
  <si>
    <t>FITA MICROPORE 10X4,5 (HIPOALERGICO)</t>
  </si>
  <si>
    <t>Fita Micropore 5x4,5 Unidade</t>
  </si>
  <si>
    <t>FITA P/APARELHO ACCU-CHEK PERFORMA CX. C/50</t>
  </si>
  <si>
    <t>FITA P/HGT APARELHO ACCU-CHEK ACTIVE CX. C/50</t>
  </si>
  <si>
    <t>FORMALDEIDO PURO (FORMOL) 01 LITRO</t>
  </si>
  <si>
    <t>FRASCO NUTRIÇÃO ENTERAL</t>
  </si>
  <si>
    <t>FRASCO P/ALIM. ENTERAL 300ML</t>
  </si>
  <si>
    <t>GAZES 7,5X7,5 9FIOS C/500 LIRIO</t>
  </si>
  <si>
    <t>GEL CONDUTOR (P/ ULTRASSOM) 5 LITROS</t>
  </si>
  <si>
    <t>Vd</t>
  </si>
  <si>
    <t>Glicerina Vidro</t>
  </si>
  <si>
    <t>IMOBILIZADOR P/CABEÇA ADULTO</t>
  </si>
  <si>
    <t>LAMINA BISTURI N.24 C/100 (ACO CARBONO)</t>
  </si>
  <si>
    <t>Lâmina de Bisturi n.º 11 Cx c/100</t>
  </si>
  <si>
    <t>Lâmina de Bisturi nº. 15 cx c/100</t>
  </si>
  <si>
    <t>LÂMINA DE BISTURI Nº.22 CX. C/100</t>
  </si>
  <si>
    <t>Lâmina de Bisturi n.º 23 Cx c/100</t>
  </si>
  <si>
    <t>RL</t>
  </si>
  <si>
    <t>LENÇOL HOSPITALAR DESCÁRTAVEL 70X50CM 100% CELULOSE VIRGEM</t>
  </si>
  <si>
    <t>LODOPOVIDONA DERGERMANTE</t>
  </si>
  <si>
    <t>Lt</t>
  </si>
  <si>
    <t>Lodopovidona Tópico  Litro</t>
  </si>
  <si>
    <t>PA</t>
  </si>
  <si>
    <t>LUVA CIRURGICA 7.0</t>
  </si>
  <si>
    <t>PR</t>
  </si>
  <si>
    <t>LUVA CIRURGICA 8,5</t>
  </si>
  <si>
    <t>LUVA CIRURGICA ESTERIL N.7,5 C/50</t>
  </si>
  <si>
    <t>LUVA CIRURGICA ESTERIL N.8,0 C/50</t>
  </si>
  <si>
    <t>LUVA DE PROCEDIMENTO  G C/100</t>
  </si>
  <si>
    <t>Luva p/ procedimento Média Cx c/100</t>
  </si>
  <si>
    <t>LUVA P/ PROCEDIMENTO PEQUENA CX C/100</t>
  </si>
  <si>
    <t>CJ</t>
  </si>
  <si>
    <t>MANÔMETRO COMPLETO C/ FLUXÔMETRO P/O2</t>
  </si>
  <si>
    <t>MASCARA DESC C/ELAST TRIPLA C/50</t>
  </si>
  <si>
    <t>NYLON N.3,0 C/AG 3,0CM C/24 CT 3/8 45CM</t>
  </si>
  <si>
    <t>Óleo de girassol 100ml Unidade</t>
  </si>
  <si>
    <t>OTOSCÓPIO</t>
  </si>
  <si>
    <t>OTOSCOPIO ADULTO C/KIT DE ESPECULOS COM</t>
  </si>
  <si>
    <t>PAPEL KRAFT 60CM</t>
  </si>
  <si>
    <t>PINCA KELLY 16CM CURVA</t>
  </si>
  <si>
    <t>PINCA KELLY 18CM RETA</t>
  </si>
  <si>
    <t>PINÇA KELLY CURVA 14CM</t>
  </si>
  <si>
    <t>PINÇA KELLY RETA 14CM COD. 231</t>
  </si>
  <si>
    <t>PORTA AGULHA 18CM</t>
  </si>
  <si>
    <t>Porta agulha mayo-hegar 15cm Unidade</t>
  </si>
  <si>
    <t>PRESERVATIVO NAO LUBRIFICADO  CX.C/144</t>
  </si>
  <si>
    <t>SABÃO LIQUIDO 5 LITROS</t>
  </si>
  <si>
    <t>SABONETE LIQ. CREMOSO ERVA DOCE 5 LITROS</t>
  </si>
  <si>
    <t>SCALP 19-G CX. C/100</t>
  </si>
  <si>
    <t>SCALP 21-G CX.C/100</t>
  </si>
  <si>
    <t>SCALP 23-G CX.C/100</t>
  </si>
  <si>
    <t>SCALP 25-G CX.C/100</t>
  </si>
  <si>
    <t>SCALP 27-G CX. C/100</t>
  </si>
  <si>
    <t>SERINGA DESC. 10ML C/AG 25X7 C/250 ROSCA</t>
  </si>
  <si>
    <t>SERINGA DESC. 1ML C/AG 13X4,5 INS C/500</t>
  </si>
  <si>
    <t>SERINGA DESC. 20ML C/AG 25X7 C/250 LISO</t>
  </si>
  <si>
    <t>SERINGA DESC. 3ML C/AG 25X7 C/500 LISO</t>
  </si>
  <si>
    <t>SERINGA DESC. 5ML  C/AG 25X7 C/500 LISO</t>
  </si>
  <si>
    <t>SERINGA DESCARTAVEL 10ML S/AGULHA CX. C/100</t>
  </si>
  <si>
    <t>SERINGA DESCARTAVEL 1ML C/AGULHA CX.C/100</t>
  </si>
  <si>
    <t>SERINGA DESCARTÁVEL 20ML S/AGULHA CX.C/50</t>
  </si>
  <si>
    <t>SERINGA DESCARTAVEL 3ML S/AGULHA CX.C/100</t>
  </si>
  <si>
    <t>SERINGA DESCARTAVEL 5ML S/AGULHA CX. C/100</t>
  </si>
  <si>
    <t>Sonda endotraqueal c/balão descartável 3,0 Unidade</t>
  </si>
  <si>
    <t>SONDA ENDOTRAQUEAL C/ BALÃO DESCARTAVEL 3,5</t>
  </si>
  <si>
    <t>SONDA ENDOTRAQUEAL C/ BALÃO DESCARTAVEL 4,0</t>
  </si>
  <si>
    <t>Sonda endotraquial c/ balão 6,5 Unidade</t>
  </si>
  <si>
    <t>Sonda endotraquial c/ balão 7,0 Unidade</t>
  </si>
  <si>
    <t>Sonda endotraquial c/ balão n 7,5 Unidade</t>
  </si>
  <si>
    <t>Sonda endotraquial c/ balão n 8,0 Unidade</t>
  </si>
  <si>
    <t>SONDA ENDOTRAQUIAL C/ BALAO N 8,5</t>
  </si>
  <si>
    <t>Sonda Foley nº. 08 Cx/10</t>
  </si>
  <si>
    <t>Sonda Foley n.º 10  Cx/10</t>
  </si>
  <si>
    <t>Sonda Foley nº. 12 Cx/10</t>
  </si>
  <si>
    <t>Sonda Foley nº. 14 Cx/10</t>
  </si>
  <si>
    <t>Sonda Foley nº. 16 Cx/10</t>
  </si>
  <si>
    <t>Sonda Foley nº. 18 cx/10</t>
  </si>
  <si>
    <t>SONDA NASO CURTA N10 PCT.C/10</t>
  </si>
  <si>
    <t>Pc</t>
  </si>
  <si>
    <t>Sonda naso curta n12 Pct/10</t>
  </si>
  <si>
    <t>Sonda naso curta n14 Pct/10</t>
  </si>
  <si>
    <t>Sonda naso curta n16 Pct/10</t>
  </si>
  <si>
    <t>Sonda naso curta n18 Pct/10</t>
  </si>
  <si>
    <t>Sonda naso curta n20 Pct/10</t>
  </si>
  <si>
    <t>Sonda naso curta n8 Pacote/10</t>
  </si>
  <si>
    <t>Sonda naso longa n10 Pct/10</t>
  </si>
  <si>
    <t>Sonda naso longa n 12 Pct/10</t>
  </si>
  <si>
    <t>Sonda naso longa n16 Pct/10</t>
  </si>
  <si>
    <t>Sonda naso longa n18 Pct/10</t>
  </si>
  <si>
    <t>Sonda naso longa n20 Pct/10</t>
  </si>
  <si>
    <t>Sonda naso longa n8 Pct/10</t>
  </si>
  <si>
    <t>Sonda Retal Nº 20 Pct/10</t>
  </si>
  <si>
    <t>SONDA RETAL Nº 8</t>
  </si>
  <si>
    <t>SORO FISIOLÓGICO 0,9% 100ML-SOL CX. C/20</t>
  </si>
  <si>
    <t>SORO FISIOLÓGICO 0,9% 250ML -SOL CX. C/40</t>
  </si>
  <si>
    <t>SORO FISIOLÓGICO 0,9% 500 ML-SOL CX. C/20</t>
  </si>
  <si>
    <t>SORO GLICO-FISIOLÓGICO250ML ML-SOL. INJETAVEL CX. C/40</t>
  </si>
  <si>
    <t>SORO GLICO-FISIOLÓGICO 500ML- SOL. INJETAVEL CX. C/20</t>
  </si>
  <si>
    <t>SORO GLICOSADO 5% 250ML-SOL. INJETAVEL CX.C/20</t>
  </si>
  <si>
    <t>Soro glicosado 5% 500 ml - Sol. Injetável Caixa/20</t>
  </si>
  <si>
    <t>SORO RINGER C/ LACTATO 500ML C/20</t>
  </si>
  <si>
    <t>SORO RINGER SIMPLES 250ML-SOL. INJETAVEL CX.C/20</t>
  </si>
  <si>
    <t>SORO RINGER SIMPLES 500ML-SOL. INJETAVEL CX. C/20</t>
  </si>
  <si>
    <t>TERMOM CLINICO PRISMATICO</t>
  </si>
  <si>
    <t>TERMÔMETRO CLÍNICO</t>
  </si>
  <si>
    <t>Termômetro Digital com Cabo Extensor Unidade</t>
  </si>
  <si>
    <t>TOUCA DESCARTAVEL SANFONADA C/100UN</t>
  </si>
  <si>
    <t>TUBO LÁTEX Nº. 200 C/15MTS SILICONE  PCT.15M</t>
  </si>
  <si>
    <t>TUBO LÁTEX Nº. 202 C/15MTS  PCT.15M</t>
  </si>
  <si>
    <t>UMIDIFICADOR p/O2</t>
  </si>
  <si>
    <t>VASELINA LIQ. 1000ML</t>
  </si>
  <si>
    <t>Planilha para Proposta do Pregão Nº 012/2017 Lote Nº 7</t>
  </si>
  <si>
    <t>PSICOTRÓPICOS</t>
  </si>
  <si>
    <t>AMITRIPTILINA 25MG (CPS)</t>
  </si>
  <si>
    <t>CARBAMAZEPINA 200MG (CPS)</t>
  </si>
  <si>
    <t>CLONAZEPAM 0,5 MG COMP. CX.C/200</t>
  </si>
  <si>
    <t>CLONAZEPAM 0,5MG (CPS)</t>
  </si>
  <si>
    <t>CLONAZEPAM 2MG (CPS)</t>
  </si>
  <si>
    <t>CLONAZEPAM GTS.2,5 MG/ML GTS 20ML</t>
  </si>
  <si>
    <t>CLORPROMAZINA (CPS)</t>
  </si>
  <si>
    <t>DIAZEPAM 10MG CX.C/200</t>
  </si>
  <si>
    <t>DIAZEPAN 10MG (CPS)</t>
  </si>
  <si>
    <t>FENITOINA 100MG (CPS)</t>
  </si>
  <si>
    <t>Fenitoína sodica (hidantal) Caixa/72</t>
  </si>
  <si>
    <t>FENOBARBITAL 100MG (CPS)</t>
  </si>
  <si>
    <t>FLUOXETINA 20MG (CPS)</t>
  </si>
  <si>
    <t>HALOPERIDOL 5MG (CPS)</t>
  </si>
  <si>
    <t>IMIPRAMINA 25MG (CPS)</t>
  </si>
  <si>
    <t>DIAZEPAM 10/MG/ML CX.100X2ML</t>
  </si>
  <si>
    <t>FENOBARBITAL 200MG 60X1ML IM</t>
  </si>
  <si>
    <t>FENTANILA 0,05MG/ML 50X2ML</t>
  </si>
  <si>
    <t>KETALAR (CETAMIN) 10ML IV/-IM CX. C/50</t>
  </si>
  <si>
    <t>MORFINA 10MG 50X1ML</t>
  </si>
  <si>
    <t>PETIDINA 50MG/ML 25X2ML</t>
  </si>
  <si>
    <t>Planilha para Proposta do Pregão Nº 012/2017 Lote Nº 8</t>
  </si>
  <si>
    <t>SUSPENSÃO</t>
  </si>
  <si>
    <t>AMOXILINA SUSP. ORAL 250MG</t>
  </si>
  <si>
    <t>ERITROMININA SUSP.</t>
  </si>
  <si>
    <t>MEBENDAZOL 20MG/ML .</t>
  </si>
  <si>
    <t>Planilha para Proposta do Pregão Nº 012/2017 Lote Nº 9</t>
  </si>
  <si>
    <t>XAROPES</t>
  </si>
  <si>
    <t>LORATADINA 1MG/ML-XAROPE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</si>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</sst>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,##0.0000_);\(\ ###,##0.0000\)"/>
    <numFmt numFmtId="165" formatCode="&quot;R$&quot;\ #,##0.0000_);\(&quot;R$&quot;\ #,##0.0000\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/>
    </xf>
    <xf numFmtId="0" fontId="6" fillId="0" borderId="0" xfId="0" applyFont="1"/>
    <xf numFmtId="165" fontId="6" fillId="0" borderId="0" xfId="0" applyNumberFormat="1" applyFont="1"/>
    <xf numFmtId="0" fontId="3" fillId="0" borderId="2" xfId="0" applyFont="1" applyBorder="1" applyAlignment="1"/>
    <xf numFmtId="14" fontId="3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/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3" fillId="0" borderId="1" xfId="0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444500</xdr:colOff>
      <xdr:row>5</xdr:row>
      <xdr:rowOff>171450</xdr:rowOff>
    </xdr:to>
    <xdr:pic>
      <xdr:nvPicPr>
        <xdr:cNvPr id="2" name="Imagem 1" descr="logo015305.bmp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127000"/>
          <a:ext cx="1270000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444500</xdr:colOff>
      <xdr:row>5</xdr:row>
      <xdr:rowOff>171450</xdr:rowOff>
    </xdr:to>
    <xdr:pic>
      <xdr:nvPicPr>
        <xdr:cNvPr id="2" name="Imagem 1" descr="logo015305.bmp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127000"/>
          <a:ext cx="1270000" cy="101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444500</xdr:colOff>
      <xdr:row>5</xdr:row>
      <xdr:rowOff>171450</xdr:rowOff>
    </xdr:to>
    <xdr:pic>
      <xdr:nvPicPr>
        <xdr:cNvPr id="2" name="Imagem 1" descr="logo015305.bmp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127000"/>
          <a:ext cx="1270000" cy="101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444500</xdr:colOff>
      <xdr:row>5</xdr:row>
      <xdr:rowOff>171450</xdr:rowOff>
    </xdr:to>
    <xdr:pic>
      <xdr:nvPicPr>
        <xdr:cNvPr id="2" name="Imagem 1" descr="logo015305.bmp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127000"/>
          <a:ext cx="1270000" cy="101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444500</xdr:colOff>
      <xdr:row>5</xdr:row>
      <xdr:rowOff>171450</xdr:rowOff>
    </xdr:to>
    <xdr:pic>
      <xdr:nvPicPr>
        <xdr:cNvPr id="2" name="Imagem 1" descr="logo015305.bmp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127000"/>
          <a:ext cx="1270000" cy="1016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444500</xdr:colOff>
      <xdr:row>5</xdr:row>
      <xdr:rowOff>171450</xdr:rowOff>
    </xdr:to>
    <xdr:pic>
      <xdr:nvPicPr>
        <xdr:cNvPr id="2" name="Imagem 1" descr="logo015305.bmp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127000"/>
          <a:ext cx="1270000" cy="1016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444500</xdr:colOff>
      <xdr:row>5</xdr:row>
      <xdr:rowOff>171450</xdr:rowOff>
    </xdr:to>
    <xdr:pic>
      <xdr:nvPicPr>
        <xdr:cNvPr id="2" name="Imagem 1" descr="logo015305.bmp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127000"/>
          <a:ext cx="1270000" cy="1016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444500</xdr:colOff>
      <xdr:row>5</xdr:row>
      <xdr:rowOff>171450</xdr:rowOff>
    </xdr:to>
    <xdr:pic>
      <xdr:nvPicPr>
        <xdr:cNvPr id="2" name="Imagem 1" descr="logo015305.bmp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127000"/>
          <a:ext cx="1270000" cy="1016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444500</xdr:colOff>
      <xdr:row>5</xdr:row>
      <xdr:rowOff>171450</xdr:rowOff>
    </xdr:to>
    <xdr:pic>
      <xdr:nvPicPr>
        <xdr:cNvPr id="2" name="Imagem 1" descr="logo015305.bmp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127000"/>
          <a:ext cx="12700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showGridLines="0" tabSelected="1" topLeftCell="A7" workbookViewId="0"/>
  </sheetViews>
  <sheetFormatPr defaultRowHeight="15" x14ac:dyDescent="0.25"/>
  <cols>
    <col min="1" max="1" width="7.7109375" customWidth="1"/>
    <col min="2" max="2" width="6.5703125" bestFit="1" customWidth="1"/>
    <col min="3" max="3" width="11.28515625" bestFit="1" customWidth="1"/>
    <col min="4" max="4" width="26.7109375" customWidth="1"/>
    <col min="5" max="5" width="18.28515625" customWidth="1"/>
    <col min="6" max="6" width="10.28515625" bestFit="1" customWidth="1"/>
    <col min="7" max="7" width="30.7109375" customWidth="1"/>
    <col min="9" max="17" width="0" hidden="1" customWidth="1"/>
  </cols>
  <sheetData>
    <row r="1" spans="1:17" x14ac:dyDescent="0.25">
      <c r="I1" s="10" t="s">
        <v>65</v>
      </c>
      <c r="J1" s="10" t="s">
        <v>84</v>
      </c>
      <c r="K1" s="10" t="s">
        <v>92</v>
      </c>
      <c r="M1" s="10" t="str">
        <f>TEXT(I21,"000000000000,00")</f>
        <v>000000000000,00</v>
      </c>
      <c r="P1" s="10" t="str">
        <f>MID(M1,1,3)</f>
        <v>000</v>
      </c>
    </row>
    <row r="2" spans="1:17" ht="15.75" x14ac:dyDescent="0.25">
      <c r="D2" s="22" t="s">
        <v>0</v>
      </c>
      <c r="E2" s="16"/>
      <c r="F2" s="16"/>
      <c r="G2" s="16"/>
      <c r="I2" s="10" t="s">
        <v>66</v>
      </c>
      <c r="J2" s="10" t="s">
        <v>85</v>
      </c>
      <c r="K2" s="10" t="s">
        <v>93</v>
      </c>
      <c r="P2" s="10" t="str">
        <f>MID(M1,4,3)</f>
        <v>000</v>
      </c>
    </row>
    <row r="3" spans="1:17" ht="15.75" x14ac:dyDescent="0.25">
      <c r="D3" s="22" t="s">
        <v>1</v>
      </c>
      <c r="E3" s="16"/>
      <c r="F3" s="16"/>
      <c r="G3" s="16"/>
      <c r="I3" s="10" t="s">
        <v>67</v>
      </c>
      <c r="J3" s="10" t="s">
        <v>86</v>
      </c>
      <c r="K3" s="10" t="s">
        <v>94</v>
      </c>
      <c r="P3" s="10" t="str">
        <f>MID(M1,7,3)</f>
        <v>000</v>
      </c>
    </row>
    <row r="4" spans="1:17" x14ac:dyDescent="0.25">
      <c r="I4" s="10" t="s">
        <v>68</v>
      </c>
      <c r="J4" s="10" t="s">
        <v>87</v>
      </c>
      <c r="K4" s="10" t="s">
        <v>95</v>
      </c>
      <c r="P4" s="10" t="str">
        <f>MID(M1,10,3)</f>
        <v>000</v>
      </c>
    </row>
    <row r="5" spans="1:17" x14ac:dyDescent="0.25">
      <c r="I5" s="10" t="s">
        <v>69</v>
      </c>
      <c r="J5" s="10" t="s">
        <v>88</v>
      </c>
      <c r="K5" s="10" t="s">
        <v>96</v>
      </c>
      <c r="P5" s="10" t="str">
        <f>IF(VALUE(MID(M1,14,2))&gt;0,MID(M1,14,2),"000")</f>
        <v>000</v>
      </c>
    </row>
    <row r="6" spans="1:17" x14ac:dyDescent="0.25">
      <c r="I6" s="10" t="s">
        <v>70</v>
      </c>
      <c r="J6" s="10" t="s">
        <v>89</v>
      </c>
      <c r="K6" s="10" t="s">
        <v>97</v>
      </c>
    </row>
    <row r="7" spans="1:17" x14ac:dyDescent="0.25">
      <c r="A7" s="23" t="s">
        <v>2</v>
      </c>
      <c r="B7" s="16"/>
      <c r="C7" s="16"/>
      <c r="D7" s="16"/>
      <c r="E7" s="16"/>
      <c r="F7" s="16"/>
      <c r="G7" s="16"/>
      <c r="I7" s="10" t="s">
        <v>71</v>
      </c>
      <c r="J7" s="10" t="s">
        <v>90</v>
      </c>
      <c r="K7" s="10" t="s">
        <v>98</v>
      </c>
    </row>
    <row r="8" spans="1:17" x14ac:dyDescent="0.25">
      <c r="A8" s="23" t="s">
        <v>3</v>
      </c>
      <c r="B8" s="16"/>
      <c r="C8" s="16"/>
      <c r="D8" s="16"/>
      <c r="E8" s="16"/>
      <c r="F8" s="16"/>
      <c r="G8" s="16"/>
      <c r="I8" s="10" t="s">
        <v>72</v>
      </c>
      <c r="J8" s="10" t="s">
        <v>91</v>
      </c>
      <c r="K8" s="10" t="s">
        <v>99</v>
      </c>
      <c r="M8" s="10" t="str">
        <f ca="1">CONCATENATE(Q15,Q16," ",Q20,Q21," ",Q25,Q26," ",Q30,Q31," ",IF(Q36&lt;&gt;"",IF((P1+P2+P3+P4)&gt;0,CONCATENATE(" e ",Q36),Q36),""))</f>
        <v xml:space="preserve">    </v>
      </c>
    </row>
    <row r="9" spans="1:17" x14ac:dyDescent="0.25">
      <c r="I9" s="10" t="s">
        <v>73</v>
      </c>
      <c r="J9" s="10" t="s">
        <v>92</v>
      </c>
      <c r="K9" s="10" t="s">
        <v>100</v>
      </c>
    </row>
    <row r="10" spans="1:17" x14ac:dyDescent="0.25">
      <c r="A10" s="12" t="s">
        <v>4</v>
      </c>
      <c r="B10" s="12"/>
      <c r="C10" s="20"/>
      <c r="D10" s="14"/>
      <c r="E10" s="14"/>
      <c r="I10" s="10" t="s">
        <v>74</v>
      </c>
    </row>
    <row r="11" spans="1:17" x14ac:dyDescent="0.25">
      <c r="A11" s="12" t="s">
        <v>5</v>
      </c>
      <c r="B11" s="12"/>
      <c r="C11" s="20"/>
      <c r="D11" s="14"/>
      <c r="E11" s="14"/>
      <c r="I11" s="10" t="s">
        <v>75</v>
      </c>
    </row>
    <row r="12" spans="1:17" x14ac:dyDescent="0.25">
      <c r="A12" s="12" t="s">
        <v>6</v>
      </c>
      <c r="B12" s="12"/>
      <c r="C12" s="20"/>
      <c r="D12" s="14"/>
      <c r="E12" s="14"/>
      <c r="I12" s="10" t="s">
        <v>76</v>
      </c>
    </row>
    <row r="13" spans="1:17" x14ac:dyDescent="0.25">
      <c r="A13" s="12" t="s">
        <v>7</v>
      </c>
      <c r="B13" s="12"/>
      <c r="C13" s="20"/>
      <c r="D13" s="14"/>
      <c r="E13" s="14"/>
      <c r="I13" s="10" t="s">
        <v>77</v>
      </c>
    </row>
    <row r="14" spans="1:17" x14ac:dyDescent="0.25">
      <c r="A14" s="12" t="s">
        <v>8</v>
      </c>
      <c r="B14" s="12"/>
      <c r="C14" s="20"/>
      <c r="D14" s="14"/>
      <c r="E14" s="14"/>
      <c r="I14" s="10" t="s">
        <v>78</v>
      </c>
      <c r="L14" s="10" t="str">
        <f>P1</f>
        <v>000</v>
      </c>
    </row>
    <row r="15" spans="1:17" x14ac:dyDescent="0.25">
      <c r="A15" s="12" t="s">
        <v>9</v>
      </c>
      <c r="B15" s="12"/>
      <c r="C15" s="21"/>
      <c r="D15" s="14"/>
      <c r="E15" s="14"/>
      <c r="F15" s="15" t="s">
        <v>11</v>
      </c>
      <c r="G15" s="16"/>
      <c r="I15" s="10" t="s">
        <v>79</v>
      </c>
      <c r="L15" s="10" t="str">
        <f>MID(L14,2,2)</f>
        <v>00</v>
      </c>
      <c r="Q15" s="10" t="str">
        <f ca="1">IF(VALUE(MID(L14,1,1))&gt;0,IF(VALUE(L15)&lt;1,CONCATENATE(INDIRECT(CONCATENATE("C",MID(L14,1,1)))," bilhões"),IF(VALUE(MID(L14,1,1))=1,"Cento e ",CONCATENATE(INDIRECT(CONCATENATE("C",VALUE(MID(L14,1,1))))," e "))),"")</f>
        <v/>
      </c>
    </row>
    <row r="16" spans="1:17" x14ac:dyDescent="0.25">
      <c r="A16" s="12" t="s">
        <v>10</v>
      </c>
      <c r="B16" s="12"/>
      <c r="C16" s="13"/>
      <c r="D16" s="14"/>
      <c r="E16" s="14"/>
      <c r="I16" s="10" t="s">
        <v>80</v>
      </c>
      <c r="L16" s="10" t="str">
        <f>IF(VALUE(L15)&gt;0,IF(VALUE(MID(L15,1,1))&lt; 2,CONCATENATE("I",VALUE(L15)),CONCATENATE("J",MID(L15,1,1)-1)),"")</f>
        <v/>
      </c>
      <c r="M16" s="10" t="str">
        <f>IF(VALUE(MID(L15,2,1))&gt;0,CONCATENATE("I",MID(L15,2,1)),"")</f>
        <v/>
      </c>
      <c r="Q16" s="10" t="str">
        <f ca="1">IF(L16&lt;&gt;"",CONCATENATE(INDIRECT(L16),IF(M16&lt;&gt;"",IF(M16&lt;&gt;L16,IF(MID(L16,1,1)&lt;&gt;MID(M16,1,1),CONCATENATE(" e ",INDIRECT(M16)),""),""),""),IF(VALUE(L14)&gt;1," Bilhões", " Bilhão")),"")</f>
        <v/>
      </c>
    </row>
    <row r="17" spans="1:26" x14ac:dyDescent="0.25">
      <c r="I17" s="10" t="s">
        <v>81</v>
      </c>
    </row>
    <row r="18" spans="1:26" x14ac:dyDescent="0.25">
      <c r="B18" s="17" t="s">
        <v>12</v>
      </c>
      <c r="C18" s="16"/>
      <c r="D18" s="16"/>
      <c r="E18" s="16"/>
      <c r="F18" s="16"/>
      <c r="G18" s="16"/>
      <c r="I18" s="10" t="s">
        <v>82</v>
      </c>
    </row>
    <row r="19" spans="1:26" x14ac:dyDescent="0.25">
      <c r="A19" s="17" t="s">
        <v>13</v>
      </c>
      <c r="B19" s="16"/>
      <c r="C19" s="16"/>
      <c r="D19" s="16"/>
      <c r="E19" s="16"/>
      <c r="F19" s="16"/>
      <c r="G19" s="16"/>
      <c r="I19" s="10" t="s">
        <v>83</v>
      </c>
      <c r="L19" s="10" t="str">
        <f>P2</f>
        <v>000</v>
      </c>
    </row>
    <row r="20" spans="1:26" x14ac:dyDescent="0.25">
      <c r="A20" s="24" t="s">
        <v>14</v>
      </c>
      <c r="B20" s="16"/>
      <c r="C20" s="16"/>
      <c r="D20" s="16"/>
      <c r="E20" s="16"/>
      <c r="F20" s="16"/>
      <c r="G20" s="16"/>
      <c r="L20" s="10" t="str">
        <f>MID(L19,2,2)</f>
        <v>00</v>
      </c>
      <c r="Q20" s="10" t="str">
        <f ca="1">IF(VALUE(MID(L19,1,1))&gt;0,IF(VALUE(L20)&lt;1,CONCATENATE(INDIRECT(CONCATENATE("K",MID(L19,1,1)))," Milhões"),IF(VALUE(MID(L19,1,1))=1,"Cento e ",CONCATENATE(INDIRECT(CONCATENATE("K",VALUE(MID(L19,1,1))))," e "))),"")</f>
        <v/>
      </c>
    </row>
    <row r="21" spans="1:26" x14ac:dyDescent="0.25">
      <c r="I21" s="11">
        <f>G63</f>
        <v>0</v>
      </c>
      <c r="L21" s="10" t="str">
        <f>IF(VALUE(L20)&gt;0,IF(VALUE(MID(L20,1,1))&lt; 2,CONCATENATE("I",VALUE(L20)),CONCATENATE("J",MID(L20,1,1)-1)),"")</f>
        <v/>
      </c>
      <c r="M21" s="10" t="str">
        <f>IF(VALUE(MID(L20,2,1))&gt;0,CONCATENATE("I",MID(L20,2,1)),"")</f>
        <v/>
      </c>
      <c r="Q21" s="10" t="str">
        <f ca="1">IF(L21&lt;&gt;"",CONCATENATE(INDIRECT(L21),IF(M21&lt;&gt;"",IF(M21&lt;&gt;L21,IF(MID(L21,1,1)&lt;&gt;MID(M21,1,1),CONCATENATE(" e ",INDIRECT(M21)),""),""),""),IF(VALUE(L19)&gt;1,IF(VALUE(L24+L25)=0," Milhões de Reais"," Milhões e"),IF(VALUE(L24+L25+L28+L30)=0," Milhão de Reais"," Milhão"))),"")</f>
        <v/>
      </c>
    </row>
    <row r="22" spans="1:26" x14ac:dyDescent="0.25">
      <c r="A22" s="1" t="s">
        <v>15</v>
      </c>
      <c r="B22" s="1" t="s">
        <v>16</v>
      </c>
      <c r="C22" s="1" t="s">
        <v>17</v>
      </c>
      <c r="D22" s="1" t="s">
        <v>18</v>
      </c>
      <c r="E22" s="1" t="s">
        <v>19</v>
      </c>
      <c r="F22" s="1" t="s">
        <v>20</v>
      </c>
      <c r="G22" s="1" t="s">
        <v>21</v>
      </c>
    </row>
    <row r="23" spans="1:26" x14ac:dyDescent="0.25">
      <c r="A23" s="2">
        <v>1</v>
      </c>
      <c r="B23" s="2" t="s">
        <v>22</v>
      </c>
      <c r="C23" s="4">
        <v>2000</v>
      </c>
      <c r="D23" s="5" t="s">
        <v>23</v>
      </c>
      <c r="E23" s="6"/>
      <c r="F23" s="7"/>
      <c r="G23" s="8">
        <f t="shared" ref="G23:G62" si="0">IFERROR(C23*F23,0)</f>
        <v>0</v>
      </c>
      <c r="Z23" s="3">
        <v>12829</v>
      </c>
    </row>
    <row r="24" spans="1:26" x14ac:dyDescent="0.25">
      <c r="A24" s="2">
        <v>2</v>
      </c>
      <c r="B24" s="2" t="s">
        <v>24</v>
      </c>
      <c r="C24" s="4">
        <v>20</v>
      </c>
      <c r="D24" s="5" t="s">
        <v>25</v>
      </c>
      <c r="E24" s="6"/>
      <c r="F24" s="7"/>
      <c r="G24" s="8">
        <f t="shared" si="0"/>
        <v>0</v>
      </c>
      <c r="L24" s="10" t="str">
        <f>P3</f>
        <v>000</v>
      </c>
      <c r="Z24" s="3">
        <v>12536</v>
      </c>
    </row>
    <row r="25" spans="1:26" x14ac:dyDescent="0.25">
      <c r="A25" s="2">
        <v>3</v>
      </c>
      <c r="B25" s="2" t="s">
        <v>22</v>
      </c>
      <c r="C25" s="4">
        <v>2000</v>
      </c>
      <c r="D25" s="5" t="s">
        <v>26</v>
      </c>
      <c r="E25" s="6"/>
      <c r="F25" s="7"/>
      <c r="G25" s="8">
        <f t="shared" si="0"/>
        <v>0</v>
      </c>
      <c r="L25" s="10" t="str">
        <f>MID(L24,2,2)</f>
        <v>00</v>
      </c>
      <c r="Q25" s="10" t="str">
        <f ca="1">IF(VALUE(MID(L24,1,1))&gt;0,IF(VALUE(L25)&lt;1,CONCATENATE(INDIRECT(CONCATENATE("K",MID(L24,1,1))),IF(VALUE(L29+L30)=0," Mil Reais"," Mil e")),IF(VALUE(MID(L24,1,1))=1,"Cento e ",CONCATENATE(INDIRECT(CONCATENATE("K",VALUE(MID(L24,1,1))))," e "))),"")</f>
        <v/>
      </c>
      <c r="Z25" s="3">
        <v>13065</v>
      </c>
    </row>
    <row r="26" spans="1:26" x14ac:dyDescent="0.25">
      <c r="A26" s="2">
        <v>4</v>
      </c>
      <c r="B26" s="2" t="s">
        <v>22</v>
      </c>
      <c r="C26" s="4">
        <v>2000</v>
      </c>
      <c r="D26" s="5" t="s">
        <v>27</v>
      </c>
      <c r="E26" s="6"/>
      <c r="F26" s="7"/>
      <c r="G26" s="8">
        <f t="shared" si="0"/>
        <v>0</v>
      </c>
      <c r="L26" s="10" t="str">
        <f>IF(VALUE(L25)&gt;0,IF(VALUE(MID(L25,1,1))&lt; 2,CONCATENATE("I",VALUE(L25)),CONCATENATE("J",MID(L25,1,1)-1)),"")</f>
        <v/>
      </c>
      <c r="M26" s="10" t="str">
        <f>IF(VALUE(MID(L25,2,1))&gt;0,CONCATENATE("I",MID(L25,2,1)),"")</f>
        <v/>
      </c>
      <c r="Q26" s="10" t="str">
        <f ca="1">IF(L26&lt;&gt;"",CONCATENATE(INDIRECT(L26),IF(M26&lt;&gt;"",IF(M26&lt;&gt;L26,IF(MID(L26,1,1)&lt;&gt;MID(M26,1,1),CONCATENATE(" e ",INDIRECT(M26)),""),""),""),IF(VALUE(L24)&gt;1,IF(VALUE(L29+L30)=0," Mil Reais"," Mil e"),IF(VALUE(L29+L30)=0," Mil Reais"," Mil e"))),"")</f>
        <v/>
      </c>
      <c r="Z26" s="3">
        <v>20769</v>
      </c>
    </row>
    <row r="27" spans="1:26" x14ac:dyDescent="0.25">
      <c r="A27" s="2">
        <v>5</v>
      </c>
      <c r="B27" s="2" t="s">
        <v>22</v>
      </c>
      <c r="C27" s="4">
        <v>15000</v>
      </c>
      <c r="D27" s="5" t="s">
        <v>28</v>
      </c>
      <c r="E27" s="6"/>
      <c r="F27" s="7"/>
      <c r="G27" s="8">
        <f t="shared" si="0"/>
        <v>0</v>
      </c>
      <c r="Z27" s="3">
        <v>11727</v>
      </c>
    </row>
    <row r="28" spans="1:26" x14ac:dyDescent="0.25">
      <c r="A28" s="2">
        <v>6</v>
      </c>
      <c r="B28" s="2" t="s">
        <v>22</v>
      </c>
      <c r="C28" s="4">
        <v>1500</v>
      </c>
      <c r="D28" s="5" t="s">
        <v>29</v>
      </c>
      <c r="E28" s="6"/>
      <c r="F28" s="7"/>
      <c r="G28" s="8">
        <f t="shared" si="0"/>
        <v>0</v>
      </c>
      <c r="Z28" s="3">
        <v>13066</v>
      </c>
    </row>
    <row r="29" spans="1:26" x14ac:dyDescent="0.25">
      <c r="A29" s="2">
        <v>7</v>
      </c>
      <c r="B29" s="2" t="s">
        <v>24</v>
      </c>
      <c r="C29" s="4">
        <v>3</v>
      </c>
      <c r="D29" s="5" t="s">
        <v>30</v>
      </c>
      <c r="E29" s="6"/>
      <c r="F29" s="7"/>
      <c r="G29" s="8">
        <f t="shared" si="0"/>
        <v>0</v>
      </c>
      <c r="L29" s="10" t="str">
        <f>P4</f>
        <v>000</v>
      </c>
      <c r="Z29" s="3">
        <v>12537</v>
      </c>
    </row>
    <row r="30" spans="1:26" x14ac:dyDescent="0.25">
      <c r="A30" s="2">
        <v>8</v>
      </c>
      <c r="B30" s="2" t="s">
        <v>22</v>
      </c>
      <c r="C30" s="4">
        <v>2000</v>
      </c>
      <c r="D30" s="5" t="s">
        <v>31</v>
      </c>
      <c r="E30" s="6"/>
      <c r="F30" s="7"/>
      <c r="G30" s="8">
        <f t="shared" si="0"/>
        <v>0</v>
      </c>
      <c r="L30" s="10" t="str">
        <f>MID(L29,2,2)</f>
        <v>00</v>
      </c>
      <c r="Q30" s="10" t="str">
        <f ca="1">IF(VALUE(MID(L29,1,1))&gt;0,IF(VALUE(L30)&lt;1,CONCATENATE(INDIRECT(CONCATENATE("K",MID(L29,1,1)))," Reais"),IF(VALUE(MID(L29,1,1))=1,"Cento e ",CONCATENATE(INDIRECT(CONCATENATE("K",VALUE(MID(L29,1,1))))," e "))),"")</f>
        <v/>
      </c>
      <c r="Z30" s="3">
        <v>5232</v>
      </c>
    </row>
    <row r="31" spans="1:26" x14ac:dyDescent="0.25">
      <c r="A31" s="2">
        <v>9</v>
      </c>
      <c r="B31" s="2" t="s">
        <v>22</v>
      </c>
      <c r="C31" s="4">
        <v>2000</v>
      </c>
      <c r="D31" s="5" t="s">
        <v>32</v>
      </c>
      <c r="E31" s="6"/>
      <c r="F31" s="7"/>
      <c r="G31" s="8">
        <f t="shared" si="0"/>
        <v>0</v>
      </c>
      <c r="L31" s="10" t="str">
        <f>IF(VALUE(L30)&gt;0,IF(VALUE(MID(L30,1,1))&lt; 2,CONCATENATE("I",VALUE(L30)),CONCATENATE("J",MID(L30,1,1)-1)),"")</f>
        <v/>
      </c>
      <c r="M31" s="10" t="str">
        <f>IF(VALUE(MID(L30,2,1))&gt;0,CONCATENATE("I",MID(L30,2,1)),"")</f>
        <v/>
      </c>
      <c r="Q31" s="10" t="str">
        <f ca="1">IF(L31&lt;&gt;"",CONCATENATE(INDIRECT(L31),IF(M31&lt;&gt;"",IF(M31&lt;&gt;L31,IF(MID(L31,1,1)&lt;&gt;MID(M31,1,1),CONCATENATE(" e ",INDIRECT(M31)),""),""),""),IF(VALUE(L29)&gt;1," Reais", " Real")),"")</f>
        <v/>
      </c>
      <c r="Z31" s="3">
        <v>6047</v>
      </c>
    </row>
    <row r="32" spans="1:26" x14ac:dyDescent="0.25">
      <c r="A32" s="2">
        <v>10</v>
      </c>
      <c r="B32" s="2" t="s">
        <v>22</v>
      </c>
      <c r="C32" s="4">
        <v>1500</v>
      </c>
      <c r="D32" s="5" t="s">
        <v>33</v>
      </c>
      <c r="E32" s="6"/>
      <c r="F32" s="7"/>
      <c r="G32" s="8">
        <f t="shared" si="0"/>
        <v>0</v>
      </c>
      <c r="Z32" s="3">
        <v>8824</v>
      </c>
    </row>
    <row r="33" spans="1:26" x14ac:dyDescent="0.25">
      <c r="A33" s="2">
        <v>11</v>
      </c>
      <c r="B33" s="2" t="s">
        <v>22</v>
      </c>
      <c r="C33" s="4">
        <v>1500</v>
      </c>
      <c r="D33" s="5" t="s">
        <v>34</v>
      </c>
      <c r="E33" s="6"/>
      <c r="F33" s="7"/>
      <c r="G33" s="8">
        <f t="shared" si="0"/>
        <v>0</v>
      </c>
      <c r="Z33" s="3">
        <v>1035</v>
      </c>
    </row>
    <row r="34" spans="1:26" x14ac:dyDescent="0.25">
      <c r="A34" s="2">
        <v>12</v>
      </c>
      <c r="B34" s="2" t="s">
        <v>22</v>
      </c>
      <c r="C34" s="4">
        <v>1500</v>
      </c>
      <c r="D34" s="5" t="s">
        <v>35</v>
      </c>
      <c r="E34" s="6"/>
      <c r="F34" s="7"/>
      <c r="G34" s="8">
        <f t="shared" si="0"/>
        <v>0</v>
      </c>
      <c r="Z34" s="3">
        <v>12180</v>
      </c>
    </row>
    <row r="35" spans="1:26" x14ac:dyDescent="0.25">
      <c r="A35" s="2">
        <v>13</v>
      </c>
      <c r="B35" s="2" t="s">
        <v>24</v>
      </c>
      <c r="C35" s="4">
        <v>1</v>
      </c>
      <c r="D35" s="5" t="s">
        <v>36</v>
      </c>
      <c r="E35" s="6"/>
      <c r="F35" s="7"/>
      <c r="G35" s="8">
        <f t="shared" si="0"/>
        <v>0</v>
      </c>
      <c r="L35" s="10" t="str">
        <f>P5</f>
        <v>000</v>
      </c>
      <c r="Z35" s="3">
        <v>12538</v>
      </c>
    </row>
    <row r="36" spans="1:26" x14ac:dyDescent="0.25">
      <c r="A36" s="2">
        <v>14</v>
      </c>
      <c r="B36" s="2" t="s">
        <v>24</v>
      </c>
      <c r="C36" s="4">
        <v>30</v>
      </c>
      <c r="D36" s="5" t="s">
        <v>37</v>
      </c>
      <c r="E36" s="6"/>
      <c r="F36" s="7"/>
      <c r="G36" s="8">
        <f t="shared" si="0"/>
        <v>0</v>
      </c>
      <c r="L36" s="10" t="str">
        <f>IF(L35&lt;&gt;"",IF(VALUE(L35)&gt;0,IF(VALUE(MID(L35,1,1))&lt; 2,CONCATENATE("I",VALUE(L35)),CONCATENATE("J",MID(L35,1,1)-1)),""),"")</f>
        <v/>
      </c>
      <c r="M36" s="10" t="str">
        <f>IF(VALUE(MID(L35,2,1))&gt;0,CONCATENATE("I",MID(L35,2,1)),"")</f>
        <v/>
      </c>
      <c r="Q36" s="10" t="str">
        <f ca="1">IF(L36&lt;&gt;"",CONCATENATE(INDIRECT(L36),IF(M36&lt;&gt;"",IF(M36&lt;&gt;L36,IF(MID(L36,1,1)&lt;&gt;MID(M36,1,1),CONCATENATE(" e ",INDIRECT(M36)),""),""),""),IF(VALUE(L35)&gt;1," Centavos"," Centavo")),"")</f>
        <v/>
      </c>
      <c r="Z36" s="3">
        <v>12539</v>
      </c>
    </row>
    <row r="37" spans="1:26" x14ac:dyDescent="0.25">
      <c r="A37" s="2">
        <v>15</v>
      </c>
      <c r="B37" s="2" t="s">
        <v>22</v>
      </c>
      <c r="C37" s="4">
        <v>1000</v>
      </c>
      <c r="D37" s="5" t="s">
        <v>38</v>
      </c>
      <c r="E37" s="6"/>
      <c r="F37" s="7"/>
      <c r="G37" s="8">
        <f t="shared" si="0"/>
        <v>0</v>
      </c>
      <c r="Z37" s="3">
        <v>6084</v>
      </c>
    </row>
    <row r="38" spans="1:26" ht="22.5" x14ac:dyDescent="0.25">
      <c r="A38" s="2">
        <v>16</v>
      </c>
      <c r="B38" s="2" t="s">
        <v>24</v>
      </c>
      <c r="C38" s="4">
        <v>1</v>
      </c>
      <c r="D38" s="5" t="s">
        <v>39</v>
      </c>
      <c r="E38" s="6"/>
      <c r="F38" s="7"/>
      <c r="G38" s="8">
        <f t="shared" si="0"/>
        <v>0</v>
      </c>
      <c r="Z38" s="3">
        <v>12540</v>
      </c>
    </row>
    <row r="39" spans="1:26" x14ac:dyDescent="0.25">
      <c r="A39" s="2">
        <v>17</v>
      </c>
      <c r="B39" s="2" t="s">
        <v>22</v>
      </c>
      <c r="C39" s="4">
        <v>500</v>
      </c>
      <c r="D39" s="5" t="s">
        <v>40</v>
      </c>
      <c r="E39" s="6"/>
      <c r="F39" s="7"/>
      <c r="G39" s="8">
        <f t="shared" si="0"/>
        <v>0</v>
      </c>
      <c r="Z39" s="3">
        <v>7431</v>
      </c>
    </row>
    <row r="40" spans="1:26" ht="22.5" x14ac:dyDescent="0.25">
      <c r="A40" s="2">
        <v>18</v>
      </c>
      <c r="B40" s="2" t="s">
        <v>24</v>
      </c>
      <c r="C40" s="4">
        <v>5</v>
      </c>
      <c r="D40" s="5" t="s">
        <v>41</v>
      </c>
      <c r="E40" s="6"/>
      <c r="F40" s="7"/>
      <c r="G40" s="8">
        <f t="shared" si="0"/>
        <v>0</v>
      </c>
      <c r="Z40" s="3">
        <v>6194</v>
      </c>
    </row>
    <row r="41" spans="1:26" x14ac:dyDescent="0.25">
      <c r="A41" s="2">
        <v>19</v>
      </c>
      <c r="B41" s="2" t="s">
        <v>22</v>
      </c>
      <c r="C41" s="4">
        <v>1500</v>
      </c>
      <c r="D41" s="5" t="s">
        <v>42</v>
      </c>
      <c r="E41" s="6"/>
      <c r="F41" s="7"/>
      <c r="G41" s="8">
        <f t="shared" si="0"/>
        <v>0</v>
      </c>
      <c r="Z41" s="3">
        <v>8827</v>
      </c>
    </row>
    <row r="42" spans="1:26" x14ac:dyDescent="0.25">
      <c r="A42" s="2">
        <v>20</v>
      </c>
      <c r="B42" s="2" t="s">
        <v>22</v>
      </c>
      <c r="C42" s="4">
        <v>1500</v>
      </c>
      <c r="D42" s="5" t="s">
        <v>43</v>
      </c>
      <c r="E42" s="6"/>
      <c r="F42" s="7"/>
      <c r="G42" s="8">
        <f t="shared" si="0"/>
        <v>0</v>
      </c>
      <c r="Z42" s="3">
        <v>9852</v>
      </c>
    </row>
    <row r="43" spans="1:26" ht="22.5" x14ac:dyDescent="0.25">
      <c r="A43" s="2">
        <v>21</v>
      </c>
      <c r="B43" s="2" t="s">
        <v>24</v>
      </c>
      <c r="C43" s="4">
        <v>2</v>
      </c>
      <c r="D43" s="5" t="s">
        <v>44</v>
      </c>
      <c r="E43" s="6"/>
      <c r="F43" s="7"/>
      <c r="G43" s="8">
        <f t="shared" si="0"/>
        <v>0</v>
      </c>
      <c r="Z43" s="3">
        <v>12541</v>
      </c>
    </row>
    <row r="44" spans="1:26" x14ac:dyDescent="0.25">
      <c r="A44" s="2">
        <v>22</v>
      </c>
      <c r="B44" s="2" t="s">
        <v>22</v>
      </c>
      <c r="C44" s="4">
        <v>2000</v>
      </c>
      <c r="D44" s="5" t="s">
        <v>45</v>
      </c>
      <c r="E44" s="6"/>
      <c r="F44" s="7"/>
      <c r="G44" s="8">
        <f t="shared" si="0"/>
        <v>0</v>
      </c>
      <c r="Z44" s="3">
        <v>10429</v>
      </c>
    </row>
    <row r="45" spans="1:26" x14ac:dyDescent="0.25">
      <c r="A45" s="2">
        <v>23</v>
      </c>
      <c r="B45" s="2" t="s">
        <v>22</v>
      </c>
      <c r="C45" s="4">
        <v>2000</v>
      </c>
      <c r="D45" s="5" t="s">
        <v>46</v>
      </c>
      <c r="E45" s="6"/>
      <c r="F45" s="7"/>
      <c r="G45" s="8">
        <f t="shared" si="0"/>
        <v>0</v>
      </c>
      <c r="Z45" s="3">
        <v>11830</v>
      </c>
    </row>
    <row r="46" spans="1:26" x14ac:dyDescent="0.25">
      <c r="A46" s="2">
        <v>24</v>
      </c>
      <c r="B46" s="2" t="s">
        <v>22</v>
      </c>
      <c r="C46" s="4">
        <v>2000</v>
      </c>
      <c r="D46" s="5" t="s">
        <v>47</v>
      </c>
      <c r="E46" s="6"/>
      <c r="F46" s="7"/>
      <c r="G46" s="8">
        <f t="shared" si="0"/>
        <v>0</v>
      </c>
      <c r="Z46" s="3">
        <v>3996</v>
      </c>
    </row>
    <row r="47" spans="1:26" x14ac:dyDescent="0.25">
      <c r="A47" s="2">
        <v>25</v>
      </c>
      <c r="B47" s="2" t="s">
        <v>22</v>
      </c>
      <c r="C47" s="4">
        <v>2000</v>
      </c>
      <c r="D47" s="5" t="s">
        <v>48</v>
      </c>
      <c r="E47" s="6"/>
      <c r="F47" s="7"/>
      <c r="G47" s="8">
        <f t="shared" si="0"/>
        <v>0</v>
      </c>
      <c r="Z47" s="3">
        <v>10629</v>
      </c>
    </row>
    <row r="48" spans="1:26" ht="22.5" x14ac:dyDescent="0.25">
      <c r="A48" s="2">
        <v>26</v>
      </c>
      <c r="B48" s="2" t="s">
        <v>24</v>
      </c>
      <c r="C48" s="4">
        <v>4</v>
      </c>
      <c r="D48" s="5" t="s">
        <v>49</v>
      </c>
      <c r="E48" s="6"/>
      <c r="F48" s="7"/>
      <c r="G48" s="8">
        <f t="shared" si="0"/>
        <v>0</v>
      </c>
      <c r="Z48" s="3">
        <v>12543</v>
      </c>
    </row>
    <row r="49" spans="1:26" ht="22.5" x14ac:dyDescent="0.25">
      <c r="A49" s="2">
        <v>27</v>
      </c>
      <c r="B49" s="2" t="s">
        <v>24</v>
      </c>
      <c r="C49" s="4">
        <v>5</v>
      </c>
      <c r="D49" s="5" t="s">
        <v>50</v>
      </c>
      <c r="E49" s="6"/>
      <c r="F49" s="7"/>
      <c r="G49" s="8">
        <f t="shared" si="0"/>
        <v>0</v>
      </c>
      <c r="Z49" s="3">
        <v>12542</v>
      </c>
    </row>
    <row r="50" spans="1:26" x14ac:dyDescent="0.25">
      <c r="A50" s="2">
        <v>28</v>
      </c>
      <c r="B50" s="2" t="s">
        <v>22</v>
      </c>
      <c r="C50" s="4">
        <v>2000</v>
      </c>
      <c r="D50" s="5" t="s">
        <v>51</v>
      </c>
      <c r="E50" s="6"/>
      <c r="F50" s="7"/>
      <c r="G50" s="8">
        <f t="shared" si="0"/>
        <v>0</v>
      </c>
      <c r="Z50" s="3">
        <v>8574</v>
      </c>
    </row>
    <row r="51" spans="1:26" ht="22.5" x14ac:dyDescent="0.25">
      <c r="A51" s="2">
        <v>29</v>
      </c>
      <c r="B51" s="2" t="s">
        <v>24</v>
      </c>
      <c r="C51" s="4">
        <v>5</v>
      </c>
      <c r="D51" s="5" t="s">
        <v>52</v>
      </c>
      <c r="E51" s="6"/>
      <c r="F51" s="7"/>
      <c r="G51" s="8">
        <f t="shared" si="0"/>
        <v>0</v>
      </c>
      <c r="Z51" s="3">
        <v>12544</v>
      </c>
    </row>
    <row r="52" spans="1:26" x14ac:dyDescent="0.25">
      <c r="A52" s="2">
        <v>30</v>
      </c>
      <c r="B52" s="2" t="s">
        <v>22</v>
      </c>
      <c r="C52" s="4">
        <v>1000</v>
      </c>
      <c r="D52" s="5" t="s">
        <v>53</v>
      </c>
      <c r="E52" s="6"/>
      <c r="F52" s="7"/>
      <c r="G52" s="8">
        <f t="shared" si="0"/>
        <v>0</v>
      </c>
      <c r="Z52" s="3">
        <v>2604</v>
      </c>
    </row>
    <row r="53" spans="1:26" x14ac:dyDescent="0.25">
      <c r="A53" s="2">
        <v>31</v>
      </c>
      <c r="B53" s="2" t="s">
        <v>22</v>
      </c>
      <c r="C53" s="4">
        <v>2000</v>
      </c>
      <c r="D53" s="5" t="s">
        <v>54</v>
      </c>
      <c r="E53" s="6"/>
      <c r="F53" s="7"/>
      <c r="G53" s="8">
        <f t="shared" si="0"/>
        <v>0</v>
      </c>
      <c r="Z53" s="3">
        <v>13067</v>
      </c>
    </row>
    <row r="54" spans="1:26" x14ac:dyDescent="0.25">
      <c r="A54" s="2">
        <v>32</v>
      </c>
      <c r="B54" s="2" t="s">
        <v>22</v>
      </c>
      <c r="C54" s="4">
        <v>2000</v>
      </c>
      <c r="D54" s="5" t="s">
        <v>55</v>
      </c>
      <c r="E54" s="6"/>
      <c r="F54" s="7"/>
      <c r="G54" s="8">
        <f t="shared" si="0"/>
        <v>0</v>
      </c>
      <c r="Z54" s="3">
        <v>8659</v>
      </c>
    </row>
    <row r="55" spans="1:26" x14ac:dyDescent="0.25">
      <c r="A55" s="2">
        <v>33</v>
      </c>
      <c r="B55" s="2" t="s">
        <v>22</v>
      </c>
      <c r="C55" s="4">
        <v>2000</v>
      </c>
      <c r="D55" s="5" t="s">
        <v>56</v>
      </c>
      <c r="E55" s="6"/>
      <c r="F55" s="7"/>
      <c r="G55" s="8">
        <f t="shared" si="0"/>
        <v>0</v>
      </c>
      <c r="Z55" s="3">
        <v>7444</v>
      </c>
    </row>
    <row r="56" spans="1:26" x14ac:dyDescent="0.25">
      <c r="A56" s="2">
        <v>34</v>
      </c>
      <c r="B56" s="2" t="s">
        <v>22</v>
      </c>
      <c r="C56" s="4">
        <v>2000</v>
      </c>
      <c r="D56" s="5" t="s">
        <v>57</v>
      </c>
      <c r="E56" s="6"/>
      <c r="F56" s="7"/>
      <c r="G56" s="8">
        <f t="shared" si="0"/>
        <v>0</v>
      </c>
      <c r="Z56" s="3">
        <v>7446</v>
      </c>
    </row>
    <row r="57" spans="1:26" x14ac:dyDescent="0.25">
      <c r="A57" s="2">
        <v>35</v>
      </c>
      <c r="B57" s="2" t="s">
        <v>24</v>
      </c>
      <c r="C57" s="4">
        <v>5</v>
      </c>
      <c r="D57" s="5" t="s">
        <v>58</v>
      </c>
      <c r="E57" s="6"/>
      <c r="F57" s="7"/>
      <c r="G57" s="8">
        <f t="shared" si="0"/>
        <v>0</v>
      </c>
      <c r="Z57" s="3">
        <v>13042</v>
      </c>
    </row>
    <row r="58" spans="1:26" x14ac:dyDescent="0.25">
      <c r="A58" s="2">
        <v>36</v>
      </c>
      <c r="B58" s="2" t="s">
        <v>22</v>
      </c>
      <c r="C58" s="4">
        <v>2000</v>
      </c>
      <c r="D58" s="5" t="s">
        <v>59</v>
      </c>
      <c r="E58" s="6"/>
      <c r="F58" s="7"/>
      <c r="G58" s="8">
        <f t="shared" si="0"/>
        <v>0</v>
      </c>
      <c r="Z58" s="3">
        <v>8822</v>
      </c>
    </row>
    <row r="59" spans="1:26" ht="22.5" x14ac:dyDescent="0.25">
      <c r="A59" s="2">
        <v>37</v>
      </c>
      <c r="B59" s="2" t="s">
        <v>24</v>
      </c>
      <c r="C59" s="4">
        <v>5</v>
      </c>
      <c r="D59" s="5" t="s">
        <v>60</v>
      </c>
      <c r="E59" s="6"/>
      <c r="F59" s="7"/>
      <c r="G59" s="8">
        <f t="shared" si="0"/>
        <v>0</v>
      </c>
      <c r="Z59" s="3">
        <v>12545</v>
      </c>
    </row>
    <row r="60" spans="1:26" x14ac:dyDescent="0.25">
      <c r="A60" s="2">
        <v>38</v>
      </c>
      <c r="B60" s="2" t="s">
        <v>22</v>
      </c>
      <c r="C60" s="4">
        <v>1500</v>
      </c>
      <c r="D60" s="5" t="s">
        <v>61</v>
      </c>
      <c r="E60" s="6"/>
      <c r="F60" s="7"/>
      <c r="G60" s="8">
        <f t="shared" si="0"/>
        <v>0</v>
      </c>
      <c r="Z60" s="3">
        <v>6046</v>
      </c>
    </row>
    <row r="61" spans="1:26" x14ac:dyDescent="0.25">
      <c r="A61" s="2">
        <v>39</v>
      </c>
      <c r="B61" s="2" t="s">
        <v>22</v>
      </c>
      <c r="C61" s="4">
        <v>2000</v>
      </c>
      <c r="D61" s="5" t="s">
        <v>62</v>
      </c>
      <c r="E61" s="6"/>
      <c r="F61" s="7"/>
      <c r="G61" s="8">
        <f t="shared" si="0"/>
        <v>0</v>
      </c>
      <c r="Z61" s="3">
        <v>4775</v>
      </c>
    </row>
    <row r="62" spans="1:26" x14ac:dyDescent="0.25">
      <c r="A62" s="2">
        <v>40</v>
      </c>
      <c r="B62" s="2" t="s">
        <v>22</v>
      </c>
      <c r="C62" s="4">
        <v>1500</v>
      </c>
      <c r="D62" s="5" t="s">
        <v>63</v>
      </c>
      <c r="E62" s="6"/>
      <c r="F62" s="7"/>
      <c r="G62" s="8">
        <f t="shared" si="0"/>
        <v>0</v>
      </c>
      <c r="Z62" s="3">
        <v>9787</v>
      </c>
    </row>
    <row r="63" spans="1:26" x14ac:dyDescent="0.25">
      <c r="G63" s="9">
        <f>SUM(G23:G24:G25:G26:G27:G28:G29:G30:G31:G32:G33:G34:G35:G36:G37:G38:G39:G40:G41:G42:G43:G44:G45:G46:G47:G48:G49:G50:G51:G52:G53:G54:G55:G56:G57:G58:G59:G60:G61:G62)</f>
        <v>0</v>
      </c>
    </row>
    <row r="65" spans="1:7" x14ac:dyDescent="0.25">
      <c r="A65" s="18" t="s">
        <v>64</v>
      </c>
      <c r="B65" s="14"/>
      <c r="C65" s="19" t="str">
        <f ca="1">M8</f>
        <v xml:space="preserve">    </v>
      </c>
      <c r="D65" s="14"/>
      <c r="E65" s="14"/>
      <c r="F65" s="14"/>
      <c r="G65" s="14"/>
    </row>
  </sheetData>
  <sheetProtection password="C703" sheet="1" objects="1" scenarios="1"/>
  <mergeCells count="24">
    <mergeCell ref="D2:G2"/>
    <mergeCell ref="D3:G3"/>
    <mergeCell ref="A7:G7"/>
    <mergeCell ref="A8:G8"/>
    <mergeCell ref="A20:G20"/>
    <mergeCell ref="A10:B10"/>
    <mergeCell ref="C10:E10"/>
    <mergeCell ref="A11:B11"/>
    <mergeCell ref="C11:E11"/>
    <mergeCell ref="A12:B12"/>
    <mergeCell ref="A65:B65"/>
    <mergeCell ref="C65:G65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5:G15"/>
    <mergeCell ref="B18:G18"/>
    <mergeCell ref="A19:G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showGridLines="0" workbookViewId="0"/>
  </sheetViews>
  <sheetFormatPr defaultRowHeight="15" x14ac:dyDescent="0.25"/>
  <cols>
    <col min="1" max="1" width="7.7109375" customWidth="1"/>
    <col min="2" max="2" width="6.5703125" bestFit="1" customWidth="1"/>
    <col min="3" max="3" width="8.140625" bestFit="1" customWidth="1"/>
    <col min="4" max="4" width="26.7109375" customWidth="1"/>
    <col min="5" max="5" width="18.28515625" customWidth="1"/>
    <col min="6" max="6" width="10.28515625" bestFit="1" customWidth="1"/>
    <col min="7" max="7" width="30.7109375" customWidth="1"/>
    <col min="9" max="17" width="0" hidden="1" customWidth="1"/>
  </cols>
  <sheetData>
    <row r="1" spans="1:26" x14ac:dyDescent="0.25">
      <c r="I1" s="10" t="s">
        <v>65</v>
      </c>
      <c r="J1" s="10" t="s">
        <v>84</v>
      </c>
      <c r="K1" s="10" t="s">
        <v>92</v>
      </c>
      <c r="M1" s="10" t="str">
        <f>TEXT(I21,"000000000000,00")</f>
        <v>000000000000,00</v>
      </c>
      <c r="P1" s="10" t="str">
        <f>MID(M1,1,3)</f>
        <v>000</v>
      </c>
    </row>
    <row r="2" spans="1:26" ht="15.75" x14ac:dyDescent="0.25">
      <c r="D2" s="22" t="s">
        <v>0</v>
      </c>
      <c r="E2" s="16"/>
      <c r="F2" s="16"/>
      <c r="G2" s="16"/>
      <c r="I2" s="10" t="s">
        <v>66</v>
      </c>
      <c r="J2" s="10" t="s">
        <v>85</v>
      </c>
      <c r="K2" s="10" t="s">
        <v>93</v>
      </c>
      <c r="P2" s="10" t="str">
        <f>MID(M1,4,3)</f>
        <v>000</v>
      </c>
    </row>
    <row r="3" spans="1:26" ht="15.75" x14ac:dyDescent="0.25">
      <c r="D3" s="22" t="s">
        <v>101</v>
      </c>
      <c r="E3" s="16"/>
      <c r="F3" s="16"/>
      <c r="G3" s="16"/>
      <c r="I3" s="10" t="s">
        <v>67</v>
      </c>
      <c r="J3" s="10" t="s">
        <v>86</v>
      </c>
      <c r="K3" s="10" t="s">
        <v>94</v>
      </c>
      <c r="P3" s="10" t="str">
        <f>MID(M1,7,3)</f>
        <v>000</v>
      </c>
    </row>
    <row r="4" spans="1:26" x14ac:dyDescent="0.25">
      <c r="I4" s="10" t="s">
        <v>68</v>
      </c>
      <c r="J4" s="10" t="s">
        <v>87</v>
      </c>
      <c r="K4" s="10" t="s">
        <v>95</v>
      </c>
      <c r="P4" s="10" t="str">
        <f>MID(M1,10,3)</f>
        <v>000</v>
      </c>
    </row>
    <row r="5" spans="1:26" x14ac:dyDescent="0.25">
      <c r="I5" s="10" t="s">
        <v>69</v>
      </c>
      <c r="J5" s="10" t="s">
        <v>88</v>
      </c>
      <c r="K5" s="10" t="s">
        <v>96</v>
      </c>
      <c r="P5" s="10" t="str">
        <f>IF(VALUE(MID(M1,14,2))&gt;0,MID(M1,14,2),"000")</f>
        <v>000</v>
      </c>
    </row>
    <row r="6" spans="1:26" x14ac:dyDescent="0.25">
      <c r="I6" s="10" t="s">
        <v>70</v>
      </c>
      <c r="J6" s="10" t="s">
        <v>89</v>
      </c>
      <c r="K6" s="10" t="s">
        <v>97</v>
      </c>
    </row>
    <row r="7" spans="1:26" x14ac:dyDescent="0.25">
      <c r="A7" s="23" t="s">
        <v>2</v>
      </c>
      <c r="B7" s="16"/>
      <c r="C7" s="16"/>
      <c r="D7" s="16"/>
      <c r="E7" s="16"/>
      <c r="F7" s="16"/>
      <c r="G7" s="16"/>
      <c r="I7" s="10" t="s">
        <v>71</v>
      </c>
      <c r="J7" s="10" t="s">
        <v>90</v>
      </c>
      <c r="K7" s="10" t="s">
        <v>98</v>
      </c>
    </row>
    <row r="8" spans="1:26" x14ac:dyDescent="0.25">
      <c r="A8" s="23" t="s">
        <v>102</v>
      </c>
      <c r="B8" s="16"/>
      <c r="C8" s="16"/>
      <c r="D8" s="16"/>
      <c r="E8" s="16"/>
      <c r="F8" s="16"/>
      <c r="G8" s="16"/>
      <c r="I8" s="10" t="s">
        <v>72</v>
      </c>
      <c r="J8" s="10" t="s">
        <v>91</v>
      </c>
      <c r="K8" s="10" t="s">
        <v>99</v>
      </c>
      <c r="M8" s="10" t="str">
        <f ca="1">CONCATENATE(Q15,Q16," ",Q20,Q21," ",Q25,Q26," ",Q30,Q31," ",IF(Q36&lt;&gt;"",IF((P1+P2+P3+P4)&gt;0,CONCATENATE(" e ",Q36),Q36),""))</f>
        <v xml:space="preserve">    </v>
      </c>
    </row>
    <row r="9" spans="1:26" x14ac:dyDescent="0.25">
      <c r="I9" s="10" t="s">
        <v>73</v>
      </c>
      <c r="J9" s="10" t="s">
        <v>92</v>
      </c>
      <c r="K9" s="10" t="s">
        <v>100</v>
      </c>
    </row>
    <row r="10" spans="1:26" x14ac:dyDescent="0.25">
      <c r="A10" s="1" t="s">
        <v>15</v>
      </c>
      <c r="B10" s="1" t="s">
        <v>16</v>
      </c>
      <c r="C10" s="1" t="s">
        <v>17</v>
      </c>
      <c r="D10" s="1" t="s">
        <v>18</v>
      </c>
      <c r="E10" s="1" t="s">
        <v>19</v>
      </c>
      <c r="F10" s="1" t="s">
        <v>20</v>
      </c>
      <c r="G10" s="1" t="s">
        <v>21</v>
      </c>
      <c r="I10" s="10" t="s">
        <v>74</v>
      </c>
    </row>
    <row r="11" spans="1:26" x14ac:dyDescent="0.25">
      <c r="A11" s="2">
        <v>1</v>
      </c>
      <c r="B11" s="2" t="s">
        <v>103</v>
      </c>
      <c r="C11" s="4">
        <v>3</v>
      </c>
      <c r="D11" s="5" t="s">
        <v>104</v>
      </c>
      <c r="E11" s="6"/>
      <c r="F11" s="7"/>
      <c r="G11" s="8">
        <f t="shared" ref="G11:G42" si="0">IFERROR(C11*F11,0)</f>
        <v>0</v>
      </c>
      <c r="I11" s="10" t="s">
        <v>75</v>
      </c>
      <c r="Z11" s="3">
        <v>10324</v>
      </c>
    </row>
    <row r="12" spans="1:26" x14ac:dyDescent="0.25">
      <c r="A12" s="2">
        <v>2</v>
      </c>
      <c r="B12" s="2" t="s">
        <v>22</v>
      </c>
      <c r="C12" s="4">
        <v>5</v>
      </c>
      <c r="D12" s="5" t="s">
        <v>105</v>
      </c>
      <c r="E12" s="6"/>
      <c r="F12" s="7"/>
      <c r="G12" s="8">
        <f t="shared" si="0"/>
        <v>0</v>
      </c>
      <c r="I12" s="10" t="s">
        <v>76</v>
      </c>
      <c r="Z12" s="3">
        <v>12692</v>
      </c>
    </row>
    <row r="13" spans="1:26" ht="22.5" x14ac:dyDescent="0.25">
      <c r="A13" s="2">
        <v>3</v>
      </c>
      <c r="B13" s="2" t="s">
        <v>24</v>
      </c>
      <c r="C13" s="4">
        <v>1</v>
      </c>
      <c r="D13" s="5" t="s">
        <v>106</v>
      </c>
      <c r="E13" s="6"/>
      <c r="F13" s="7"/>
      <c r="G13" s="8">
        <f t="shared" si="0"/>
        <v>0</v>
      </c>
      <c r="I13" s="10" t="s">
        <v>77</v>
      </c>
      <c r="Z13" s="3">
        <v>17500</v>
      </c>
    </row>
    <row r="14" spans="1:26" x14ac:dyDescent="0.25">
      <c r="A14" s="2">
        <v>4</v>
      </c>
      <c r="B14" s="2" t="s">
        <v>103</v>
      </c>
      <c r="C14" s="4">
        <v>60</v>
      </c>
      <c r="D14" s="5" t="s">
        <v>107</v>
      </c>
      <c r="E14" s="6"/>
      <c r="F14" s="7"/>
      <c r="G14" s="8">
        <f t="shared" si="0"/>
        <v>0</v>
      </c>
      <c r="I14" s="10" t="s">
        <v>78</v>
      </c>
      <c r="L14" s="10" t="str">
        <f>P1</f>
        <v>000</v>
      </c>
      <c r="Z14" s="3">
        <v>11582</v>
      </c>
    </row>
    <row r="15" spans="1:26" ht="22.5" x14ac:dyDescent="0.25">
      <c r="A15" s="2">
        <v>5</v>
      </c>
      <c r="B15" s="2" t="s">
        <v>24</v>
      </c>
      <c r="C15" s="4">
        <v>10</v>
      </c>
      <c r="D15" s="5" t="s">
        <v>108</v>
      </c>
      <c r="E15" s="6"/>
      <c r="F15" s="7"/>
      <c r="G15" s="8">
        <f t="shared" si="0"/>
        <v>0</v>
      </c>
      <c r="I15" s="10" t="s">
        <v>79</v>
      </c>
      <c r="L15" s="10" t="str">
        <f>MID(L14,2,2)</f>
        <v>00</v>
      </c>
      <c r="Q15" s="10" t="str">
        <f ca="1">IF(VALUE(MID(L14,1,1))&gt;0,IF(VALUE(L15)&lt;1,CONCATENATE(INDIRECT(CONCATENATE("C",MID(L14,1,1)))," bilhões"),IF(VALUE(MID(L14,1,1))=1,"Cento e ",CONCATENATE(INDIRECT(CONCATENATE("C",VALUE(MID(L14,1,1))))," e "))),"")</f>
        <v/>
      </c>
      <c r="Z15" s="3">
        <v>12719</v>
      </c>
    </row>
    <row r="16" spans="1:26" ht="22.5" x14ac:dyDescent="0.25">
      <c r="A16" s="2">
        <v>6</v>
      </c>
      <c r="B16" s="2" t="s">
        <v>24</v>
      </c>
      <c r="C16" s="4">
        <v>2</v>
      </c>
      <c r="D16" s="5" t="s">
        <v>109</v>
      </c>
      <c r="E16" s="6"/>
      <c r="F16" s="7"/>
      <c r="G16" s="8">
        <f t="shared" si="0"/>
        <v>0</v>
      </c>
      <c r="I16" s="10" t="s">
        <v>80</v>
      </c>
      <c r="L16" s="10" t="str">
        <f>IF(VALUE(L15)&gt;0,IF(VALUE(MID(L15,1,1))&lt; 2,CONCATENATE("I",VALUE(L15)),CONCATENATE("J",MID(L15,1,1)-1)),"")</f>
        <v/>
      </c>
      <c r="M16" s="10" t="str">
        <f>IF(VALUE(MID(L15,2,1))&gt;0,CONCATENATE("I",MID(L15,2,1)),"")</f>
        <v/>
      </c>
      <c r="Q16" s="10" t="str">
        <f ca="1">IF(L16&lt;&gt;"",CONCATENATE(INDIRECT(L16),IF(M16&lt;&gt;"",IF(M16&lt;&gt;L16,IF(MID(L16,1,1)&lt;&gt;MID(M16,1,1),CONCATENATE(" e ",INDIRECT(M16)),""),""),""),IF(VALUE(L14)&gt;1," Bilhões", " Bilhão")),"")</f>
        <v/>
      </c>
      <c r="Z16" s="3">
        <v>10318</v>
      </c>
    </row>
    <row r="17" spans="1:26" ht="22.5" x14ac:dyDescent="0.25">
      <c r="A17" s="2">
        <v>7</v>
      </c>
      <c r="B17" s="2" t="s">
        <v>22</v>
      </c>
      <c r="C17" s="4">
        <v>10</v>
      </c>
      <c r="D17" s="5" t="s">
        <v>110</v>
      </c>
      <c r="E17" s="6"/>
      <c r="F17" s="7"/>
      <c r="G17" s="8">
        <f t="shared" si="0"/>
        <v>0</v>
      </c>
      <c r="I17" s="10" t="s">
        <v>81</v>
      </c>
      <c r="Z17" s="3">
        <v>12696</v>
      </c>
    </row>
    <row r="18" spans="1:26" x14ac:dyDescent="0.25">
      <c r="A18" s="2">
        <v>8</v>
      </c>
      <c r="B18" s="2" t="s">
        <v>22</v>
      </c>
      <c r="C18" s="4">
        <v>6</v>
      </c>
      <c r="D18" s="5" t="s">
        <v>111</v>
      </c>
      <c r="E18" s="6"/>
      <c r="F18" s="7"/>
      <c r="G18" s="8">
        <f t="shared" si="0"/>
        <v>0</v>
      </c>
      <c r="I18" s="10" t="s">
        <v>82</v>
      </c>
      <c r="Z18" s="3">
        <v>12698</v>
      </c>
    </row>
    <row r="19" spans="1:26" ht="22.5" x14ac:dyDescent="0.25">
      <c r="A19" s="2">
        <v>9</v>
      </c>
      <c r="B19" s="2" t="s">
        <v>22</v>
      </c>
      <c r="C19" s="4">
        <v>5</v>
      </c>
      <c r="D19" s="5" t="s">
        <v>112</v>
      </c>
      <c r="E19" s="6"/>
      <c r="F19" s="7"/>
      <c r="G19" s="8">
        <f t="shared" si="0"/>
        <v>0</v>
      </c>
      <c r="I19" s="10" t="s">
        <v>83</v>
      </c>
      <c r="L19" s="10" t="str">
        <f>P2</f>
        <v>000</v>
      </c>
      <c r="Z19" s="3">
        <v>17502</v>
      </c>
    </row>
    <row r="20" spans="1:26" ht="22.5" x14ac:dyDescent="0.25">
      <c r="A20" s="2">
        <v>10</v>
      </c>
      <c r="B20" s="2" t="s">
        <v>22</v>
      </c>
      <c r="C20" s="4">
        <v>3</v>
      </c>
      <c r="D20" s="5" t="s">
        <v>113</v>
      </c>
      <c r="E20" s="6"/>
      <c r="F20" s="7"/>
      <c r="G20" s="8">
        <f t="shared" si="0"/>
        <v>0</v>
      </c>
      <c r="L20" s="10" t="str">
        <f>MID(L19,2,2)</f>
        <v>00</v>
      </c>
      <c r="Q20" s="10" t="str">
        <f ca="1">IF(VALUE(MID(L19,1,1))&gt;0,IF(VALUE(L20)&lt;1,CONCATENATE(INDIRECT(CONCATENATE("K",MID(L19,1,1)))," Milhões"),IF(VALUE(MID(L19,1,1))=1,"Cento e ",CONCATENATE(INDIRECT(CONCATENATE("K",VALUE(MID(L19,1,1))))," e "))),"")</f>
        <v/>
      </c>
      <c r="Z20" s="3">
        <v>17503</v>
      </c>
    </row>
    <row r="21" spans="1:26" x14ac:dyDescent="0.25">
      <c r="A21" s="2">
        <v>11</v>
      </c>
      <c r="B21" s="2" t="s">
        <v>22</v>
      </c>
      <c r="C21" s="4">
        <v>3</v>
      </c>
      <c r="D21" s="5" t="s">
        <v>114</v>
      </c>
      <c r="E21" s="6"/>
      <c r="F21" s="7"/>
      <c r="G21" s="8">
        <f t="shared" si="0"/>
        <v>0</v>
      </c>
      <c r="I21" s="11">
        <f>G76</f>
        <v>0</v>
      </c>
      <c r="L21" s="10" t="str">
        <f>IF(VALUE(L20)&gt;0,IF(VALUE(MID(L20,1,1))&lt; 2,CONCATENATE("I",VALUE(L20)),CONCATENATE("J",MID(L20,1,1)-1)),"")</f>
        <v/>
      </c>
      <c r="M21" s="10" t="str">
        <f>IF(VALUE(MID(L20,2,1))&gt;0,CONCATENATE("I",MID(L20,2,1)),"")</f>
        <v/>
      </c>
      <c r="Q21" s="10" t="str">
        <f ca="1">IF(L21&lt;&gt;"",CONCATENATE(INDIRECT(L21),IF(M21&lt;&gt;"",IF(M21&lt;&gt;L21,IF(MID(L21,1,1)&lt;&gt;MID(M21,1,1),CONCATENATE(" e ",INDIRECT(M21)),""),""),""),IF(VALUE(L19)&gt;1,IF(VALUE(L24+L25)=0," Milhões de Reais"," Milhões e"),IF(VALUE(L24+L25+L28+L30)=0," Milhão de Reais"," Milhão"))),"")</f>
        <v/>
      </c>
      <c r="Z21" s="3">
        <v>17504</v>
      </c>
    </row>
    <row r="22" spans="1:26" x14ac:dyDescent="0.25">
      <c r="A22" s="2">
        <v>12</v>
      </c>
      <c r="B22" s="2" t="s">
        <v>22</v>
      </c>
      <c r="C22" s="4">
        <v>2</v>
      </c>
      <c r="D22" s="5" t="s">
        <v>115</v>
      </c>
      <c r="E22" s="6"/>
      <c r="F22" s="7"/>
      <c r="G22" s="8">
        <f t="shared" si="0"/>
        <v>0</v>
      </c>
      <c r="Z22" s="3">
        <v>17505</v>
      </c>
    </row>
    <row r="23" spans="1:26" x14ac:dyDescent="0.25">
      <c r="A23" s="2">
        <v>13</v>
      </c>
      <c r="B23" s="2" t="s">
        <v>22</v>
      </c>
      <c r="C23" s="4">
        <v>2</v>
      </c>
      <c r="D23" s="5" t="s">
        <v>116</v>
      </c>
      <c r="E23" s="6"/>
      <c r="F23" s="7"/>
      <c r="G23" s="8">
        <f t="shared" si="0"/>
        <v>0</v>
      </c>
      <c r="Z23" s="3">
        <v>17506</v>
      </c>
    </row>
    <row r="24" spans="1:26" x14ac:dyDescent="0.25">
      <c r="A24" s="2">
        <v>14</v>
      </c>
      <c r="B24" s="2" t="s">
        <v>22</v>
      </c>
      <c r="C24" s="4">
        <v>2</v>
      </c>
      <c r="D24" s="5" t="s">
        <v>117</v>
      </c>
      <c r="E24" s="6"/>
      <c r="F24" s="7"/>
      <c r="G24" s="8">
        <f t="shared" si="0"/>
        <v>0</v>
      </c>
      <c r="L24" s="10" t="str">
        <f>P3</f>
        <v>000</v>
      </c>
      <c r="Z24" s="3">
        <v>17507</v>
      </c>
    </row>
    <row r="25" spans="1:26" x14ac:dyDescent="0.25">
      <c r="A25" s="2">
        <v>15</v>
      </c>
      <c r="B25" s="2" t="s">
        <v>22</v>
      </c>
      <c r="C25" s="4">
        <v>4</v>
      </c>
      <c r="D25" s="5" t="s">
        <v>118</v>
      </c>
      <c r="E25" s="6"/>
      <c r="F25" s="7"/>
      <c r="G25" s="8">
        <f t="shared" si="0"/>
        <v>0</v>
      </c>
      <c r="L25" s="10" t="str">
        <f>MID(L24,2,2)</f>
        <v>00</v>
      </c>
      <c r="Q25" s="10" t="str">
        <f ca="1">IF(VALUE(MID(L24,1,1))&gt;0,IF(VALUE(L25)&lt;1,CONCATENATE(INDIRECT(CONCATENATE("K",MID(L24,1,1))),IF(VALUE(L29+L30)=0," Mil Reais"," Mil e")),IF(VALUE(MID(L24,1,1))=1,"Cento e ",CONCATENATE(INDIRECT(CONCATENATE("K",VALUE(MID(L24,1,1))))," e "))),"")</f>
        <v/>
      </c>
      <c r="Z25" s="3">
        <v>17508</v>
      </c>
    </row>
    <row r="26" spans="1:26" x14ac:dyDescent="0.25">
      <c r="A26" s="2">
        <v>16</v>
      </c>
      <c r="B26" s="2" t="s">
        <v>22</v>
      </c>
      <c r="C26" s="4">
        <v>2</v>
      </c>
      <c r="D26" s="5" t="s">
        <v>119</v>
      </c>
      <c r="E26" s="6"/>
      <c r="F26" s="7"/>
      <c r="G26" s="8">
        <f t="shared" si="0"/>
        <v>0</v>
      </c>
      <c r="L26" s="10" t="str">
        <f>IF(VALUE(L25)&gt;0,IF(VALUE(MID(L25,1,1))&lt; 2,CONCATENATE("I",VALUE(L25)),CONCATENATE("J",MID(L25,1,1)-1)),"")</f>
        <v/>
      </c>
      <c r="M26" s="10" t="str">
        <f>IF(VALUE(MID(L25,2,1))&gt;0,CONCATENATE("I",MID(L25,2,1)),"")</f>
        <v/>
      </c>
      <c r="Q26" s="10" t="str">
        <f ca="1">IF(L26&lt;&gt;"",CONCATENATE(INDIRECT(L26),IF(M26&lt;&gt;"",IF(M26&lt;&gt;L26,IF(MID(L26,1,1)&lt;&gt;MID(M26,1,1),CONCATENATE(" e ",INDIRECT(M26)),""),""),""),IF(VALUE(L24)&gt;1,IF(VALUE(L29+L30)=0," Mil Reais"," Mil e"),IF(VALUE(L29+L30)=0," Mil Reais"," Mil e"))),"")</f>
        <v/>
      </c>
      <c r="Z26" s="3">
        <v>17509</v>
      </c>
    </row>
    <row r="27" spans="1:26" x14ac:dyDescent="0.25">
      <c r="A27" s="2">
        <v>17</v>
      </c>
      <c r="B27" s="2" t="s">
        <v>22</v>
      </c>
      <c r="C27" s="4">
        <v>2</v>
      </c>
      <c r="D27" s="5" t="s">
        <v>120</v>
      </c>
      <c r="E27" s="6"/>
      <c r="F27" s="7"/>
      <c r="G27" s="8">
        <f t="shared" si="0"/>
        <v>0</v>
      </c>
      <c r="Z27" s="3">
        <v>17510</v>
      </c>
    </row>
    <row r="28" spans="1:26" x14ac:dyDescent="0.25">
      <c r="A28" s="2">
        <v>18</v>
      </c>
      <c r="B28" s="2" t="s">
        <v>22</v>
      </c>
      <c r="C28" s="4">
        <v>2</v>
      </c>
      <c r="D28" s="5" t="s">
        <v>121</v>
      </c>
      <c r="E28" s="6"/>
      <c r="F28" s="7"/>
      <c r="G28" s="8">
        <f t="shared" si="0"/>
        <v>0</v>
      </c>
      <c r="Z28" s="3">
        <v>17511</v>
      </c>
    </row>
    <row r="29" spans="1:26" x14ac:dyDescent="0.25">
      <c r="A29" s="2">
        <v>19</v>
      </c>
      <c r="B29" s="2" t="s">
        <v>22</v>
      </c>
      <c r="C29" s="4">
        <v>2</v>
      </c>
      <c r="D29" s="5" t="s">
        <v>122</v>
      </c>
      <c r="E29" s="6"/>
      <c r="F29" s="7"/>
      <c r="G29" s="8">
        <f t="shared" si="0"/>
        <v>0</v>
      </c>
      <c r="L29" s="10" t="str">
        <f>P4</f>
        <v>000</v>
      </c>
      <c r="Z29" s="3">
        <v>17512</v>
      </c>
    </row>
    <row r="30" spans="1:26" x14ac:dyDescent="0.25">
      <c r="A30" s="2">
        <v>20</v>
      </c>
      <c r="B30" s="2" t="s">
        <v>22</v>
      </c>
      <c r="C30" s="4">
        <v>1</v>
      </c>
      <c r="D30" s="5" t="s">
        <v>123</v>
      </c>
      <c r="E30" s="6"/>
      <c r="F30" s="7"/>
      <c r="G30" s="8">
        <f t="shared" si="0"/>
        <v>0</v>
      </c>
      <c r="L30" s="10" t="str">
        <f>MID(L29,2,2)</f>
        <v>00</v>
      </c>
      <c r="Q30" s="10" t="str">
        <f ca="1">IF(VALUE(MID(L29,1,1))&gt;0,IF(VALUE(L30)&lt;1,CONCATENATE(INDIRECT(CONCATENATE("K",MID(L29,1,1)))," Reais"),IF(VALUE(MID(L29,1,1))=1,"Cento e ",CONCATENATE(INDIRECT(CONCATENATE("K",VALUE(MID(L29,1,1))))," e "))),"")</f>
        <v/>
      </c>
      <c r="Z30" s="3">
        <v>17513</v>
      </c>
    </row>
    <row r="31" spans="1:26" x14ac:dyDescent="0.25">
      <c r="A31" s="2">
        <v>21</v>
      </c>
      <c r="B31" s="2" t="s">
        <v>22</v>
      </c>
      <c r="C31" s="4">
        <v>3</v>
      </c>
      <c r="D31" s="5" t="s">
        <v>124</v>
      </c>
      <c r="E31" s="6"/>
      <c r="F31" s="7"/>
      <c r="G31" s="8">
        <f t="shared" si="0"/>
        <v>0</v>
      </c>
      <c r="L31" s="10" t="str">
        <f>IF(VALUE(L30)&gt;0,IF(VALUE(MID(L30,1,1))&lt; 2,CONCATENATE("I",VALUE(L30)),CONCATENATE("J",MID(L30,1,1)-1)),"")</f>
        <v/>
      </c>
      <c r="M31" s="10" t="str">
        <f>IF(VALUE(MID(L30,2,1))&gt;0,CONCATENATE("I",MID(L30,2,1)),"")</f>
        <v/>
      </c>
      <c r="Q31" s="10" t="str">
        <f ca="1">IF(L31&lt;&gt;"",CONCATENATE(INDIRECT(L31),IF(M31&lt;&gt;"",IF(M31&lt;&gt;L31,IF(MID(L31,1,1)&lt;&gt;MID(M31,1,1),CONCATENATE(" e ",INDIRECT(M31)),""),""),""),IF(VALUE(L29)&gt;1," Reais", " Real")),"")</f>
        <v/>
      </c>
      <c r="Z31" s="3">
        <v>17514</v>
      </c>
    </row>
    <row r="32" spans="1:26" x14ac:dyDescent="0.25">
      <c r="A32" s="2">
        <v>22</v>
      </c>
      <c r="B32" s="2" t="s">
        <v>22</v>
      </c>
      <c r="C32" s="4">
        <v>1</v>
      </c>
      <c r="D32" s="5" t="s">
        <v>125</v>
      </c>
      <c r="E32" s="6"/>
      <c r="F32" s="7"/>
      <c r="G32" s="8">
        <f t="shared" si="0"/>
        <v>0</v>
      </c>
      <c r="Z32" s="3">
        <v>17515</v>
      </c>
    </row>
    <row r="33" spans="1:26" x14ac:dyDescent="0.25">
      <c r="A33" s="2">
        <v>23</v>
      </c>
      <c r="B33" s="2" t="s">
        <v>22</v>
      </c>
      <c r="C33" s="4">
        <v>3</v>
      </c>
      <c r="D33" s="5" t="s">
        <v>126</v>
      </c>
      <c r="E33" s="6"/>
      <c r="F33" s="7"/>
      <c r="G33" s="8">
        <f t="shared" si="0"/>
        <v>0</v>
      </c>
      <c r="Z33" s="3">
        <v>17516</v>
      </c>
    </row>
    <row r="34" spans="1:26" x14ac:dyDescent="0.25">
      <c r="A34" s="2">
        <v>24</v>
      </c>
      <c r="B34" s="2" t="s">
        <v>22</v>
      </c>
      <c r="C34" s="4">
        <v>1</v>
      </c>
      <c r="D34" s="5" t="s">
        <v>127</v>
      </c>
      <c r="E34" s="6"/>
      <c r="F34" s="7"/>
      <c r="G34" s="8">
        <f t="shared" si="0"/>
        <v>0</v>
      </c>
      <c r="Z34" s="3">
        <v>17517</v>
      </c>
    </row>
    <row r="35" spans="1:26" x14ac:dyDescent="0.25">
      <c r="A35" s="2">
        <v>25</v>
      </c>
      <c r="B35" s="2" t="s">
        <v>22</v>
      </c>
      <c r="C35" s="4">
        <v>4</v>
      </c>
      <c r="D35" s="5" t="s">
        <v>128</v>
      </c>
      <c r="E35" s="6"/>
      <c r="F35" s="7"/>
      <c r="G35" s="8">
        <f t="shared" si="0"/>
        <v>0</v>
      </c>
      <c r="L35" s="10" t="str">
        <f>P5</f>
        <v>000</v>
      </c>
      <c r="Z35" s="3">
        <v>12717</v>
      </c>
    </row>
    <row r="36" spans="1:26" ht="22.5" x14ac:dyDescent="0.25">
      <c r="A36" s="2">
        <v>26</v>
      </c>
      <c r="B36" s="2" t="s">
        <v>22</v>
      </c>
      <c r="C36" s="4">
        <v>1</v>
      </c>
      <c r="D36" s="5" t="s">
        <v>129</v>
      </c>
      <c r="E36" s="6"/>
      <c r="F36" s="7"/>
      <c r="G36" s="8">
        <f t="shared" si="0"/>
        <v>0</v>
      </c>
      <c r="L36" s="10" t="str">
        <f>IF(L35&lt;&gt;"",IF(VALUE(L35)&gt;0,IF(VALUE(MID(L35,1,1))&lt; 2,CONCATENATE("I",VALUE(L35)),CONCATENATE("J",MID(L35,1,1)-1)),""),"")</f>
        <v/>
      </c>
      <c r="M36" s="10" t="str">
        <f>IF(VALUE(MID(L35,2,1))&gt;0,CONCATENATE("I",MID(L35,2,1)),"")</f>
        <v/>
      </c>
      <c r="Q36" s="10" t="str">
        <f ca="1">IF(L36&lt;&gt;"",CONCATENATE(INDIRECT(L36),IF(M36&lt;&gt;"",IF(M36&lt;&gt;L36,IF(MID(L36,1,1)&lt;&gt;MID(M36,1,1),CONCATENATE(" e ",INDIRECT(M36)),""),""),""),IF(VALUE(L35)&gt;1," Centavos"," Centavo")),"")</f>
        <v/>
      </c>
      <c r="Z36" s="3">
        <v>12720</v>
      </c>
    </row>
    <row r="37" spans="1:26" x14ac:dyDescent="0.25">
      <c r="A37" s="2">
        <v>27</v>
      </c>
      <c r="B37" s="2" t="s">
        <v>22</v>
      </c>
      <c r="C37" s="4">
        <v>2</v>
      </c>
      <c r="D37" s="5" t="s">
        <v>130</v>
      </c>
      <c r="E37" s="6"/>
      <c r="F37" s="7"/>
      <c r="G37" s="8">
        <f t="shared" si="0"/>
        <v>0</v>
      </c>
      <c r="Z37" s="3">
        <v>17518</v>
      </c>
    </row>
    <row r="38" spans="1:26" x14ac:dyDescent="0.25">
      <c r="A38" s="2">
        <v>28</v>
      </c>
      <c r="B38" s="2" t="s">
        <v>131</v>
      </c>
      <c r="C38" s="4">
        <v>1</v>
      </c>
      <c r="D38" s="5" t="s">
        <v>132</v>
      </c>
      <c r="E38" s="6"/>
      <c r="F38" s="7"/>
      <c r="G38" s="8">
        <f t="shared" si="0"/>
        <v>0</v>
      </c>
      <c r="Z38" s="3">
        <v>8063</v>
      </c>
    </row>
    <row r="39" spans="1:26" x14ac:dyDescent="0.25">
      <c r="A39" s="2">
        <v>29</v>
      </c>
      <c r="B39" s="2" t="s">
        <v>22</v>
      </c>
      <c r="C39" s="4">
        <v>300</v>
      </c>
      <c r="D39" s="5" t="s">
        <v>133</v>
      </c>
      <c r="E39" s="6"/>
      <c r="F39" s="7"/>
      <c r="G39" s="8">
        <f t="shared" si="0"/>
        <v>0</v>
      </c>
      <c r="Z39" s="3">
        <v>12722</v>
      </c>
    </row>
    <row r="40" spans="1:26" x14ac:dyDescent="0.25">
      <c r="A40" s="2">
        <v>30</v>
      </c>
      <c r="B40" s="2" t="s">
        <v>22</v>
      </c>
      <c r="C40" s="4">
        <v>5</v>
      </c>
      <c r="D40" s="5" t="s">
        <v>134</v>
      </c>
      <c r="E40" s="6"/>
      <c r="F40" s="7"/>
      <c r="G40" s="8">
        <f t="shared" si="0"/>
        <v>0</v>
      </c>
      <c r="Z40" s="3">
        <v>12723</v>
      </c>
    </row>
    <row r="41" spans="1:26" x14ac:dyDescent="0.25">
      <c r="A41" s="2">
        <v>31</v>
      </c>
      <c r="B41" s="2" t="s">
        <v>22</v>
      </c>
      <c r="C41" s="4">
        <v>3</v>
      </c>
      <c r="D41" s="5" t="s">
        <v>135</v>
      </c>
      <c r="E41" s="6"/>
      <c r="F41" s="7"/>
      <c r="G41" s="8">
        <f t="shared" si="0"/>
        <v>0</v>
      </c>
      <c r="Z41" s="3">
        <v>17519</v>
      </c>
    </row>
    <row r="42" spans="1:26" ht="22.5" x14ac:dyDescent="0.25">
      <c r="A42" s="2">
        <v>32</v>
      </c>
      <c r="B42" s="2" t="s">
        <v>22</v>
      </c>
      <c r="C42" s="4">
        <v>3</v>
      </c>
      <c r="D42" s="5" t="s">
        <v>136</v>
      </c>
      <c r="E42" s="6"/>
      <c r="F42" s="7"/>
      <c r="G42" s="8">
        <f t="shared" si="0"/>
        <v>0</v>
      </c>
      <c r="Z42" s="3">
        <v>17520</v>
      </c>
    </row>
    <row r="43" spans="1:26" x14ac:dyDescent="0.25">
      <c r="A43" s="2">
        <v>33</v>
      </c>
      <c r="B43" s="2" t="s">
        <v>22</v>
      </c>
      <c r="C43" s="4">
        <v>10</v>
      </c>
      <c r="D43" s="5" t="s">
        <v>137</v>
      </c>
      <c r="E43" s="6"/>
      <c r="F43" s="7"/>
      <c r="G43" s="8">
        <f t="shared" ref="G43:G74" si="1">IFERROR(C43*F43,0)</f>
        <v>0</v>
      </c>
      <c r="Z43" s="3">
        <v>12728</v>
      </c>
    </row>
    <row r="44" spans="1:26" ht="22.5" x14ac:dyDescent="0.25">
      <c r="A44" s="2">
        <v>34</v>
      </c>
      <c r="B44" s="2" t="s">
        <v>22</v>
      </c>
      <c r="C44" s="4">
        <v>2</v>
      </c>
      <c r="D44" s="5" t="s">
        <v>138</v>
      </c>
      <c r="E44" s="6"/>
      <c r="F44" s="7"/>
      <c r="G44" s="8">
        <f t="shared" si="1"/>
        <v>0</v>
      </c>
      <c r="Z44" s="3">
        <v>12729</v>
      </c>
    </row>
    <row r="45" spans="1:26" x14ac:dyDescent="0.25">
      <c r="A45" s="2">
        <v>35</v>
      </c>
      <c r="B45" s="2" t="s">
        <v>22</v>
      </c>
      <c r="C45" s="4">
        <v>5</v>
      </c>
      <c r="D45" s="5" t="s">
        <v>139</v>
      </c>
      <c r="E45" s="6"/>
      <c r="F45" s="7"/>
      <c r="G45" s="8">
        <f t="shared" si="1"/>
        <v>0</v>
      </c>
      <c r="Z45" s="3">
        <v>3089</v>
      </c>
    </row>
    <row r="46" spans="1:26" x14ac:dyDescent="0.25">
      <c r="A46" s="2">
        <v>36</v>
      </c>
      <c r="B46" s="2" t="s">
        <v>140</v>
      </c>
      <c r="C46" s="4">
        <v>4</v>
      </c>
      <c r="D46" s="5" t="s">
        <v>141</v>
      </c>
      <c r="E46" s="6"/>
      <c r="F46" s="7"/>
      <c r="G46" s="8">
        <f t="shared" si="1"/>
        <v>0</v>
      </c>
      <c r="Z46" s="3">
        <v>10300</v>
      </c>
    </row>
    <row r="47" spans="1:26" x14ac:dyDescent="0.25">
      <c r="A47" s="2">
        <v>37</v>
      </c>
      <c r="B47" s="2" t="s">
        <v>140</v>
      </c>
      <c r="C47" s="4">
        <v>1</v>
      </c>
      <c r="D47" s="5" t="s">
        <v>142</v>
      </c>
      <c r="E47" s="6"/>
      <c r="F47" s="7"/>
      <c r="G47" s="8">
        <f t="shared" si="1"/>
        <v>0</v>
      </c>
      <c r="Z47" s="3">
        <v>17522</v>
      </c>
    </row>
    <row r="48" spans="1:26" x14ac:dyDescent="0.25">
      <c r="A48" s="2">
        <v>38</v>
      </c>
      <c r="B48" s="2" t="s">
        <v>140</v>
      </c>
      <c r="C48" s="4">
        <v>2</v>
      </c>
      <c r="D48" s="5" t="s">
        <v>143</v>
      </c>
      <c r="E48" s="6"/>
      <c r="F48" s="7"/>
      <c r="G48" s="8">
        <f t="shared" si="1"/>
        <v>0</v>
      </c>
      <c r="Z48" s="3">
        <v>17523</v>
      </c>
    </row>
    <row r="49" spans="1:26" x14ac:dyDescent="0.25">
      <c r="A49" s="2">
        <v>39</v>
      </c>
      <c r="B49" s="2" t="s">
        <v>24</v>
      </c>
      <c r="C49" s="4">
        <v>3</v>
      </c>
      <c r="D49" s="5" t="s">
        <v>144</v>
      </c>
      <c r="E49" s="6"/>
      <c r="F49" s="7"/>
      <c r="G49" s="8">
        <f t="shared" si="1"/>
        <v>0</v>
      </c>
      <c r="Z49" s="3">
        <v>12739</v>
      </c>
    </row>
    <row r="50" spans="1:26" x14ac:dyDescent="0.25">
      <c r="A50" s="2">
        <v>40</v>
      </c>
      <c r="B50" s="2" t="s">
        <v>24</v>
      </c>
      <c r="C50" s="4">
        <v>1</v>
      </c>
      <c r="D50" s="5" t="s">
        <v>145</v>
      </c>
      <c r="E50" s="6"/>
      <c r="F50" s="7"/>
      <c r="G50" s="8">
        <f t="shared" si="1"/>
        <v>0</v>
      </c>
      <c r="Z50" s="3">
        <v>17524</v>
      </c>
    </row>
    <row r="51" spans="1:26" ht="33.75" x14ac:dyDescent="0.25">
      <c r="A51" s="2">
        <v>41</v>
      </c>
      <c r="B51" s="2" t="s">
        <v>22</v>
      </c>
      <c r="C51" s="4">
        <v>3</v>
      </c>
      <c r="D51" s="5" t="s">
        <v>146</v>
      </c>
      <c r="E51" s="6"/>
      <c r="F51" s="7"/>
      <c r="G51" s="8">
        <f t="shared" si="1"/>
        <v>0</v>
      </c>
      <c r="Z51" s="3">
        <v>20766</v>
      </c>
    </row>
    <row r="52" spans="1:26" ht="22.5" x14ac:dyDescent="0.25">
      <c r="A52" s="2">
        <v>42</v>
      </c>
      <c r="B52" s="2" t="s">
        <v>22</v>
      </c>
      <c r="C52" s="4">
        <v>2</v>
      </c>
      <c r="D52" s="5" t="s">
        <v>147</v>
      </c>
      <c r="E52" s="6"/>
      <c r="F52" s="7"/>
      <c r="G52" s="8">
        <f t="shared" si="1"/>
        <v>0</v>
      </c>
      <c r="Z52" s="3">
        <v>20767</v>
      </c>
    </row>
    <row r="53" spans="1:26" x14ac:dyDescent="0.25">
      <c r="A53" s="2">
        <v>43</v>
      </c>
      <c r="B53" s="2" t="s">
        <v>22</v>
      </c>
      <c r="C53" s="4">
        <v>3</v>
      </c>
      <c r="D53" s="5" t="s">
        <v>148</v>
      </c>
      <c r="E53" s="6"/>
      <c r="F53" s="7"/>
      <c r="G53" s="8">
        <f t="shared" si="1"/>
        <v>0</v>
      </c>
      <c r="Z53" s="3">
        <v>17529</v>
      </c>
    </row>
    <row r="54" spans="1:26" ht="22.5" x14ac:dyDescent="0.25">
      <c r="A54" s="2">
        <v>44</v>
      </c>
      <c r="B54" s="2" t="s">
        <v>24</v>
      </c>
      <c r="C54" s="4">
        <v>3</v>
      </c>
      <c r="D54" s="5" t="s">
        <v>149</v>
      </c>
      <c r="E54" s="6"/>
      <c r="F54" s="7"/>
      <c r="G54" s="8">
        <f t="shared" si="1"/>
        <v>0</v>
      </c>
      <c r="Z54" s="3">
        <v>17528</v>
      </c>
    </row>
    <row r="55" spans="1:26" x14ac:dyDescent="0.25">
      <c r="A55" s="2">
        <v>45</v>
      </c>
      <c r="B55" s="2" t="s">
        <v>140</v>
      </c>
      <c r="C55" s="4">
        <v>2</v>
      </c>
      <c r="D55" s="5" t="s">
        <v>150</v>
      </c>
      <c r="E55" s="6"/>
      <c r="F55" s="7"/>
      <c r="G55" s="8">
        <f t="shared" si="1"/>
        <v>0</v>
      </c>
      <c r="Z55" s="3">
        <v>17499</v>
      </c>
    </row>
    <row r="56" spans="1:26" x14ac:dyDescent="0.25">
      <c r="A56" s="2">
        <v>46</v>
      </c>
      <c r="B56" s="2" t="s">
        <v>22</v>
      </c>
      <c r="C56" s="4">
        <v>5</v>
      </c>
      <c r="D56" s="5" t="s">
        <v>151</v>
      </c>
      <c r="E56" s="6"/>
      <c r="F56" s="7"/>
      <c r="G56" s="8">
        <f t="shared" si="1"/>
        <v>0</v>
      </c>
      <c r="Z56" s="3">
        <v>17530</v>
      </c>
    </row>
    <row r="57" spans="1:26" x14ac:dyDescent="0.25">
      <c r="A57" s="2">
        <v>47</v>
      </c>
      <c r="B57" s="2" t="s">
        <v>140</v>
      </c>
      <c r="C57" s="4">
        <v>1</v>
      </c>
      <c r="D57" s="5" t="s">
        <v>152</v>
      </c>
      <c r="E57" s="6"/>
      <c r="F57" s="7"/>
      <c r="G57" s="8">
        <f t="shared" si="1"/>
        <v>0</v>
      </c>
      <c r="Z57" s="3">
        <v>17531</v>
      </c>
    </row>
    <row r="58" spans="1:26" ht="22.5" x14ac:dyDescent="0.25">
      <c r="A58" s="2">
        <v>48</v>
      </c>
      <c r="B58" s="2" t="s">
        <v>24</v>
      </c>
      <c r="C58" s="4">
        <v>1</v>
      </c>
      <c r="D58" s="5" t="s">
        <v>153</v>
      </c>
      <c r="E58" s="6"/>
      <c r="F58" s="7"/>
      <c r="G58" s="8">
        <f t="shared" si="1"/>
        <v>0</v>
      </c>
      <c r="Z58" s="3">
        <v>12759</v>
      </c>
    </row>
    <row r="59" spans="1:26" x14ac:dyDescent="0.25">
      <c r="A59" s="2">
        <v>49</v>
      </c>
      <c r="B59" s="2" t="s">
        <v>22</v>
      </c>
      <c r="C59" s="4">
        <v>2</v>
      </c>
      <c r="D59" s="5" t="s">
        <v>154</v>
      </c>
      <c r="E59" s="6"/>
      <c r="F59" s="7"/>
      <c r="G59" s="8">
        <f t="shared" si="1"/>
        <v>0</v>
      </c>
      <c r="Z59" s="3">
        <v>12760</v>
      </c>
    </row>
    <row r="60" spans="1:26" x14ac:dyDescent="0.25">
      <c r="A60" s="2">
        <v>50</v>
      </c>
      <c r="B60" s="2" t="s">
        <v>155</v>
      </c>
      <c r="C60" s="4">
        <v>1</v>
      </c>
      <c r="D60" s="5" t="s">
        <v>156</v>
      </c>
      <c r="E60" s="6"/>
      <c r="F60" s="7"/>
      <c r="G60" s="8">
        <f t="shared" si="1"/>
        <v>0</v>
      </c>
      <c r="Z60" s="3">
        <v>17532</v>
      </c>
    </row>
    <row r="61" spans="1:26" x14ac:dyDescent="0.25">
      <c r="A61" s="2">
        <v>51</v>
      </c>
      <c r="B61" s="2" t="s">
        <v>22</v>
      </c>
      <c r="C61" s="4">
        <v>5</v>
      </c>
      <c r="D61" s="5" t="s">
        <v>157</v>
      </c>
      <c r="E61" s="6"/>
      <c r="F61" s="7"/>
      <c r="G61" s="8">
        <f t="shared" si="1"/>
        <v>0</v>
      </c>
      <c r="Z61" s="3">
        <v>17533</v>
      </c>
    </row>
    <row r="62" spans="1:26" x14ac:dyDescent="0.25">
      <c r="A62" s="2">
        <v>52</v>
      </c>
      <c r="B62" s="2" t="s">
        <v>22</v>
      </c>
      <c r="C62" s="4">
        <v>4</v>
      </c>
      <c r="D62" s="5" t="s">
        <v>158</v>
      </c>
      <c r="E62" s="6"/>
      <c r="F62" s="7"/>
      <c r="G62" s="8">
        <f t="shared" si="1"/>
        <v>0</v>
      </c>
      <c r="Z62" s="3">
        <v>10334</v>
      </c>
    </row>
    <row r="63" spans="1:26" ht="22.5" x14ac:dyDescent="0.25">
      <c r="A63" s="2">
        <v>53</v>
      </c>
      <c r="B63" s="2" t="s">
        <v>22</v>
      </c>
      <c r="C63" s="4">
        <v>3</v>
      </c>
      <c r="D63" s="5" t="s">
        <v>159</v>
      </c>
      <c r="E63" s="6"/>
      <c r="F63" s="7"/>
      <c r="G63" s="8">
        <f t="shared" si="1"/>
        <v>0</v>
      </c>
      <c r="Z63" s="3">
        <v>12763</v>
      </c>
    </row>
    <row r="64" spans="1:26" x14ac:dyDescent="0.25">
      <c r="A64" s="2">
        <v>54</v>
      </c>
      <c r="B64" s="2" t="s">
        <v>22</v>
      </c>
      <c r="C64" s="4">
        <v>4</v>
      </c>
      <c r="D64" s="5" t="s">
        <v>160</v>
      </c>
      <c r="E64" s="6"/>
      <c r="F64" s="7"/>
      <c r="G64" s="8">
        <f t="shared" si="1"/>
        <v>0</v>
      </c>
      <c r="Z64" s="3">
        <v>17538</v>
      </c>
    </row>
    <row r="65" spans="1:26" x14ac:dyDescent="0.25">
      <c r="A65" s="2">
        <v>55</v>
      </c>
      <c r="B65" s="2" t="s">
        <v>22</v>
      </c>
      <c r="C65" s="4">
        <v>5</v>
      </c>
      <c r="D65" s="5" t="s">
        <v>161</v>
      </c>
      <c r="E65" s="6"/>
      <c r="F65" s="7"/>
      <c r="G65" s="8">
        <f t="shared" si="1"/>
        <v>0</v>
      </c>
      <c r="Z65" s="3">
        <v>17535</v>
      </c>
    </row>
    <row r="66" spans="1:26" x14ac:dyDescent="0.25">
      <c r="A66" s="2">
        <v>56</v>
      </c>
      <c r="B66" s="2" t="s">
        <v>22</v>
      </c>
      <c r="C66" s="4">
        <v>3</v>
      </c>
      <c r="D66" s="5" t="s">
        <v>162</v>
      </c>
      <c r="E66" s="6"/>
      <c r="F66" s="7"/>
      <c r="G66" s="8">
        <f t="shared" si="1"/>
        <v>0</v>
      </c>
      <c r="Z66" s="3">
        <v>17536</v>
      </c>
    </row>
    <row r="67" spans="1:26" x14ac:dyDescent="0.25">
      <c r="A67" s="2">
        <v>57</v>
      </c>
      <c r="B67" s="2" t="s">
        <v>22</v>
      </c>
      <c r="C67" s="4">
        <v>2</v>
      </c>
      <c r="D67" s="5" t="s">
        <v>163</v>
      </c>
      <c r="E67" s="6"/>
      <c r="F67" s="7"/>
      <c r="G67" s="8">
        <f t="shared" si="1"/>
        <v>0</v>
      </c>
      <c r="Z67" s="3">
        <v>17537</v>
      </c>
    </row>
    <row r="68" spans="1:26" x14ac:dyDescent="0.25">
      <c r="A68" s="2">
        <v>58</v>
      </c>
      <c r="B68" s="2" t="s">
        <v>155</v>
      </c>
      <c r="C68" s="4">
        <v>3</v>
      </c>
      <c r="D68" s="5" t="s">
        <v>164</v>
      </c>
      <c r="E68" s="6"/>
      <c r="F68" s="7"/>
      <c r="G68" s="8">
        <f t="shared" si="1"/>
        <v>0</v>
      </c>
      <c r="Z68" s="3">
        <v>17539</v>
      </c>
    </row>
    <row r="69" spans="1:26" ht="22.5" x14ac:dyDescent="0.25">
      <c r="A69" s="2">
        <v>59</v>
      </c>
      <c r="B69" s="2" t="s">
        <v>24</v>
      </c>
      <c r="C69" s="4">
        <v>5</v>
      </c>
      <c r="D69" s="5" t="s">
        <v>165</v>
      </c>
      <c r="E69" s="6"/>
      <c r="F69" s="7"/>
      <c r="G69" s="8">
        <f t="shared" si="1"/>
        <v>0</v>
      </c>
      <c r="Z69" s="3">
        <v>12730</v>
      </c>
    </row>
    <row r="70" spans="1:26" ht="22.5" x14ac:dyDescent="0.25">
      <c r="A70" s="2">
        <v>60</v>
      </c>
      <c r="B70" s="2" t="s">
        <v>24</v>
      </c>
      <c r="C70" s="4">
        <v>2</v>
      </c>
      <c r="D70" s="5" t="s">
        <v>166</v>
      </c>
      <c r="E70" s="6"/>
      <c r="F70" s="7"/>
      <c r="G70" s="8">
        <f t="shared" si="1"/>
        <v>0</v>
      </c>
      <c r="Z70" s="3">
        <v>17540</v>
      </c>
    </row>
    <row r="71" spans="1:26" x14ac:dyDescent="0.25">
      <c r="A71" s="2">
        <v>61</v>
      </c>
      <c r="B71" s="2" t="s">
        <v>22</v>
      </c>
      <c r="C71" s="4">
        <v>5</v>
      </c>
      <c r="D71" s="5" t="s">
        <v>167</v>
      </c>
      <c r="E71" s="6"/>
      <c r="F71" s="7"/>
      <c r="G71" s="8">
        <f t="shared" si="1"/>
        <v>0</v>
      </c>
      <c r="Z71" s="3">
        <v>17541</v>
      </c>
    </row>
    <row r="72" spans="1:26" x14ac:dyDescent="0.25">
      <c r="A72" s="2">
        <v>62</v>
      </c>
      <c r="B72" s="2" t="s">
        <v>103</v>
      </c>
      <c r="C72" s="4">
        <v>5</v>
      </c>
      <c r="D72" s="5" t="s">
        <v>168</v>
      </c>
      <c r="E72" s="6"/>
      <c r="F72" s="7"/>
      <c r="G72" s="8">
        <f t="shared" si="1"/>
        <v>0</v>
      </c>
      <c r="Z72" s="3">
        <v>12771</v>
      </c>
    </row>
    <row r="73" spans="1:26" x14ac:dyDescent="0.25">
      <c r="A73" s="2">
        <v>63</v>
      </c>
      <c r="B73" s="2" t="s">
        <v>103</v>
      </c>
      <c r="C73" s="4">
        <v>6</v>
      </c>
      <c r="D73" s="5" t="s">
        <v>169</v>
      </c>
      <c r="E73" s="6"/>
      <c r="F73" s="7"/>
      <c r="G73" s="8">
        <f t="shared" si="1"/>
        <v>0</v>
      </c>
      <c r="Z73" s="3">
        <v>12773</v>
      </c>
    </row>
    <row r="74" spans="1:26" ht="22.5" x14ac:dyDescent="0.25">
      <c r="A74" s="2">
        <v>64</v>
      </c>
      <c r="B74" s="2" t="s">
        <v>22</v>
      </c>
      <c r="C74" s="4">
        <v>2</v>
      </c>
      <c r="D74" s="5" t="s">
        <v>170</v>
      </c>
      <c r="E74" s="6"/>
      <c r="F74" s="7"/>
      <c r="G74" s="8">
        <f t="shared" si="1"/>
        <v>0</v>
      </c>
      <c r="Z74" s="3">
        <v>20768</v>
      </c>
    </row>
    <row r="75" spans="1:26" ht="22.5" x14ac:dyDescent="0.25">
      <c r="A75" s="2">
        <v>65</v>
      </c>
      <c r="B75" s="2" t="s">
        <v>103</v>
      </c>
      <c r="C75" s="4">
        <v>2</v>
      </c>
      <c r="D75" s="5" t="s">
        <v>171</v>
      </c>
      <c r="E75" s="6"/>
      <c r="F75" s="7"/>
      <c r="G75" s="8">
        <f t="shared" ref="G75:G106" si="2">IFERROR(C75*F75,0)</f>
        <v>0</v>
      </c>
      <c r="Z75" s="3">
        <v>17543</v>
      </c>
    </row>
    <row r="76" spans="1:26" x14ac:dyDescent="0.25">
      <c r="G76" s="9">
        <f>SUM(G11:G12:G13:G14:G15:G16:G17:G18:G19:G20:G21:G22:G23:G24:G25:G26:G27:G28:G29:G30:G31:G32:G33:G34:G35:G36:G37:G38:G39:G40:G41:G42:G43:G44:G45:G46:G47:G48:G49:G50:G51:G52:G53:G54:G55:G56:G57:G58:G59:G60:G61:G62:G63:G64:G65:G66:G67:G68:G69:G70:G71:G72:G73:G74:G75)</f>
        <v>0</v>
      </c>
    </row>
    <row r="78" spans="1:26" x14ac:dyDescent="0.25">
      <c r="A78" s="18" t="s">
        <v>64</v>
      </c>
      <c r="B78" s="14"/>
      <c r="C78" s="19" t="str">
        <f ca="1">M8</f>
        <v xml:space="preserve">    </v>
      </c>
      <c r="D78" s="14"/>
      <c r="E78" s="14"/>
      <c r="F78" s="14"/>
      <c r="G78" s="14"/>
    </row>
  </sheetData>
  <sheetProtection password="C703" sheet="1" objects="1" scenarios="1"/>
  <mergeCells count="6">
    <mergeCell ref="D2:G2"/>
    <mergeCell ref="D3:G3"/>
    <mergeCell ref="A7:G7"/>
    <mergeCell ref="A8:G8"/>
    <mergeCell ref="A78:B78"/>
    <mergeCell ref="C78:G7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workbookViewId="0"/>
  </sheetViews>
  <sheetFormatPr defaultRowHeight="15" x14ac:dyDescent="0.25"/>
  <cols>
    <col min="1" max="1" width="7.7109375" customWidth="1"/>
    <col min="2" max="2" width="6.5703125" bestFit="1" customWidth="1"/>
    <col min="3" max="3" width="8.140625" bestFit="1" customWidth="1"/>
    <col min="4" max="4" width="26.7109375" customWidth="1"/>
    <col min="5" max="5" width="18.28515625" customWidth="1"/>
    <col min="6" max="6" width="10.28515625" bestFit="1" customWidth="1"/>
    <col min="7" max="7" width="30.7109375" customWidth="1"/>
    <col min="9" max="17" width="0" hidden="1" customWidth="1"/>
  </cols>
  <sheetData>
    <row r="1" spans="1:26" x14ac:dyDescent="0.25">
      <c r="I1" s="10" t="s">
        <v>65</v>
      </c>
      <c r="J1" s="10" t="s">
        <v>84</v>
      </c>
      <c r="K1" s="10" t="s">
        <v>92</v>
      </c>
      <c r="M1" s="10" t="str">
        <f>TEXT(I21,"000000000000,00")</f>
        <v>000000000000,00</v>
      </c>
      <c r="P1" s="10" t="str">
        <f>MID(M1,1,3)</f>
        <v>000</v>
      </c>
    </row>
    <row r="2" spans="1:26" ht="15.75" x14ac:dyDescent="0.25">
      <c r="D2" s="22" t="s">
        <v>0</v>
      </c>
      <c r="E2" s="16"/>
      <c r="F2" s="16"/>
      <c r="G2" s="16"/>
      <c r="I2" s="10" t="s">
        <v>66</v>
      </c>
      <c r="J2" s="10" t="s">
        <v>85</v>
      </c>
      <c r="K2" s="10" t="s">
        <v>93</v>
      </c>
      <c r="P2" s="10" t="str">
        <f>MID(M1,4,3)</f>
        <v>000</v>
      </c>
    </row>
    <row r="3" spans="1:26" ht="15.75" x14ac:dyDescent="0.25">
      <c r="D3" s="22" t="s">
        <v>172</v>
      </c>
      <c r="E3" s="16"/>
      <c r="F3" s="16"/>
      <c r="G3" s="16"/>
      <c r="I3" s="10" t="s">
        <v>67</v>
      </c>
      <c r="J3" s="10" t="s">
        <v>86</v>
      </c>
      <c r="K3" s="10" t="s">
        <v>94</v>
      </c>
      <c r="P3" s="10" t="str">
        <f>MID(M1,7,3)</f>
        <v>000</v>
      </c>
    </row>
    <row r="4" spans="1:26" x14ac:dyDescent="0.25">
      <c r="I4" s="10" t="s">
        <v>68</v>
      </c>
      <c r="J4" s="10" t="s">
        <v>87</v>
      </c>
      <c r="K4" s="10" t="s">
        <v>95</v>
      </c>
      <c r="P4" s="10" t="str">
        <f>MID(M1,10,3)</f>
        <v>000</v>
      </c>
    </row>
    <row r="5" spans="1:26" x14ac:dyDescent="0.25">
      <c r="I5" s="10" t="s">
        <v>69</v>
      </c>
      <c r="J5" s="10" t="s">
        <v>88</v>
      </c>
      <c r="K5" s="10" t="s">
        <v>96</v>
      </c>
      <c r="P5" s="10" t="str">
        <f>IF(VALUE(MID(M1,14,2))&gt;0,MID(M1,14,2),"000")</f>
        <v>000</v>
      </c>
    </row>
    <row r="6" spans="1:26" x14ac:dyDescent="0.25">
      <c r="I6" s="10" t="s">
        <v>70</v>
      </c>
      <c r="J6" s="10" t="s">
        <v>89</v>
      </c>
      <c r="K6" s="10" t="s">
        <v>97</v>
      </c>
    </row>
    <row r="7" spans="1:26" x14ac:dyDescent="0.25">
      <c r="A7" s="23" t="s">
        <v>2</v>
      </c>
      <c r="B7" s="16"/>
      <c r="C7" s="16"/>
      <c r="D7" s="16"/>
      <c r="E7" s="16"/>
      <c r="F7" s="16"/>
      <c r="G7" s="16"/>
      <c r="I7" s="10" t="s">
        <v>71</v>
      </c>
      <c r="J7" s="10" t="s">
        <v>90</v>
      </c>
      <c r="K7" s="10" t="s">
        <v>98</v>
      </c>
    </row>
    <row r="8" spans="1:26" x14ac:dyDescent="0.25">
      <c r="A8" s="23" t="s">
        <v>173</v>
      </c>
      <c r="B8" s="16"/>
      <c r="C8" s="16"/>
      <c r="D8" s="16"/>
      <c r="E8" s="16"/>
      <c r="F8" s="16"/>
      <c r="G8" s="16"/>
      <c r="I8" s="10" t="s">
        <v>72</v>
      </c>
      <c r="J8" s="10" t="s">
        <v>91</v>
      </c>
      <c r="K8" s="10" t="s">
        <v>99</v>
      </c>
      <c r="M8" s="10" t="str">
        <f ca="1">CONCATENATE(Q15,Q16," ",Q20,Q21," ",Q25,Q26," ",Q30,Q31," ",IF(Q36&lt;&gt;"",IF((P1+P2+P3+P4)&gt;0,CONCATENATE(" e ",Q36),Q36),""))</f>
        <v xml:space="preserve">    </v>
      </c>
    </row>
    <row r="9" spans="1:26" x14ac:dyDescent="0.25">
      <c r="I9" s="10" t="s">
        <v>73</v>
      </c>
      <c r="J9" s="10" t="s">
        <v>92</v>
      </c>
      <c r="K9" s="10" t="s">
        <v>100</v>
      </c>
    </row>
    <row r="10" spans="1:26" x14ac:dyDescent="0.25">
      <c r="A10" s="1" t="s">
        <v>15</v>
      </c>
      <c r="B10" s="1" t="s">
        <v>16</v>
      </c>
      <c r="C10" s="1" t="s">
        <v>17</v>
      </c>
      <c r="D10" s="1" t="s">
        <v>18</v>
      </c>
      <c r="E10" s="1" t="s">
        <v>19</v>
      </c>
      <c r="F10" s="1" t="s">
        <v>20</v>
      </c>
      <c r="G10" s="1" t="s">
        <v>21</v>
      </c>
      <c r="I10" s="10" t="s">
        <v>74</v>
      </c>
    </row>
    <row r="11" spans="1:26" x14ac:dyDescent="0.25">
      <c r="A11" s="2">
        <v>1</v>
      </c>
      <c r="B11" s="2" t="s">
        <v>174</v>
      </c>
      <c r="C11" s="4">
        <v>100</v>
      </c>
      <c r="D11" s="5" t="s">
        <v>175</v>
      </c>
      <c r="E11" s="6"/>
      <c r="F11" s="7"/>
      <c r="G11" s="8">
        <f t="shared" ref="G11:G18" si="0">IFERROR(C11*F11,0)</f>
        <v>0</v>
      </c>
      <c r="I11" s="10" t="s">
        <v>75</v>
      </c>
      <c r="Z11" s="3">
        <v>7544</v>
      </c>
    </row>
    <row r="12" spans="1:26" x14ac:dyDescent="0.25">
      <c r="A12" s="2">
        <v>2</v>
      </c>
      <c r="B12" s="2" t="s">
        <v>176</v>
      </c>
      <c r="C12" s="4">
        <v>30</v>
      </c>
      <c r="D12" s="5" t="s">
        <v>177</v>
      </c>
      <c r="E12" s="6"/>
      <c r="F12" s="7"/>
      <c r="G12" s="8">
        <f t="shared" si="0"/>
        <v>0</v>
      </c>
      <c r="I12" s="10" t="s">
        <v>76</v>
      </c>
      <c r="Z12" s="3">
        <v>12577</v>
      </c>
    </row>
    <row r="13" spans="1:26" ht="22.5" x14ac:dyDescent="0.25">
      <c r="A13" s="2">
        <v>3</v>
      </c>
      <c r="B13" s="2" t="s">
        <v>174</v>
      </c>
      <c r="C13" s="4">
        <v>100</v>
      </c>
      <c r="D13" s="5" t="s">
        <v>178</v>
      </c>
      <c r="E13" s="6"/>
      <c r="F13" s="7"/>
      <c r="G13" s="8">
        <f t="shared" si="0"/>
        <v>0</v>
      </c>
      <c r="I13" s="10" t="s">
        <v>77</v>
      </c>
      <c r="Z13" s="3">
        <v>7830</v>
      </c>
    </row>
    <row r="14" spans="1:26" ht="22.5" x14ac:dyDescent="0.25">
      <c r="A14" s="2">
        <v>4</v>
      </c>
      <c r="B14" s="2" t="s">
        <v>24</v>
      </c>
      <c r="C14" s="4">
        <v>5</v>
      </c>
      <c r="D14" s="5" t="s">
        <v>179</v>
      </c>
      <c r="E14" s="6"/>
      <c r="F14" s="7"/>
      <c r="G14" s="8">
        <f t="shared" si="0"/>
        <v>0</v>
      </c>
      <c r="I14" s="10" t="s">
        <v>78</v>
      </c>
      <c r="L14" s="10" t="str">
        <f>P1</f>
        <v>000</v>
      </c>
      <c r="Z14" s="3">
        <v>12893</v>
      </c>
    </row>
    <row r="15" spans="1:26" x14ac:dyDescent="0.25">
      <c r="A15" s="2">
        <v>5</v>
      </c>
      <c r="B15" s="2" t="s">
        <v>22</v>
      </c>
      <c r="C15" s="4">
        <v>50</v>
      </c>
      <c r="D15" s="5" t="s">
        <v>180</v>
      </c>
      <c r="E15" s="6"/>
      <c r="F15" s="7"/>
      <c r="G15" s="8">
        <f t="shared" si="0"/>
        <v>0</v>
      </c>
      <c r="I15" s="10" t="s">
        <v>79</v>
      </c>
      <c r="L15" s="10" t="str">
        <f>MID(L14,2,2)</f>
        <v>00</v>
      </c>
      <c r="Q15" s="10" t="str">
        <f ca="1">IF(VALUE(MID(L14,1,1))&gt;0,IF(VALUE(L15)&lt;1,CONCATENATE(INDIRECT(CONCATENATE("C",MID(L14,1,1)))," bilhões"),IF(VALUE(MID(L14,1,1))=1,"Cento e ",CONCATENATE(INDIRECT(CONCATENATE("C",VALUE(MID(L14,1,1))))," e "))),"")</f>
        <v/>
      </c>
      <c r="Z15" s="3">
        <v>12902</v>
      </c>
    </row>
    <row r="16" spans="1:26" ht="22.5" x14ac:dyDescent="0.25">
      <c r="A16" s="2">
        <v>6</v>
      </c>
      <c r="B16" s="2" t="s">
        <v>22</v>
      </c>
      <c r="C16" s="4">
        <v>3</v>
      </c>
      <c r="D16" s="5" t="s">
        <v>181</v>
      </c>
      <c r="E16" s="6"/>
      <c r="F16" s="7"/>
      <c r="G16" s="8">
        <f t="shared" si="0"/>
        <v>0</v>
      </c>
      <c r="I16" s="10" t="s">
        <v>80</v>
      </c>
      <c r="L16" s="10" t="str">
        <f>IF(VALUE(L15)&gt;0,IF(VALUE(MID(L15,1,1))&lt; 2,CONCATENATE("I",VALUE(L15)),CONCATENATE("J",MID(L15,1,1)-1)),"")</f>
        <v/>
      </c>
      <c r="M16" s="10" t="str">
        <f>IF(VALUE(MID(L15,2,1))&gt;0,CONCATENATE("I",MID(L15,2,1)),"")</f>
        <v/>
      </c>
      <c r="Q16" s="10" t="str">
        <f ca="1">IF(L16&lt;&gt;"",CONCATENATE(INDIRECT(L16),IF(M16&lt;&gt;"",IF(M16&lt;&gt;L16,IF(MID(L16,1,1)&lt;&gt;MID(M16,1,1),CONCATENATE(" e ",INDIRECT(M16)),""),""),""),IF(VALUE(L14)&gt;1," Bilhões", " Bilhão")),"")</f>
        <v/>
      </c>
      <c r="Z16" s="3">
        <v>12903</v>
      </c>
    </row>
    <row r="17" spans="1:26" x14ac:dyDescent="0.25">
      <c r="A17" s="2">
        <v>7</v>
      </c>
      <c r="B17" s="2" t="s">
        <v>22</v>
      </c>
      <c r="C17" s="4">
        <v>2</v>
      </c>
      <c r="D17" s="5" t="s">
        <v>182</v>
      </c>
      <c r="E17" s="6"/>
      <c r="F17" s="7"/>
      <c r="G17" s="8">
        <f t="shared" si="0"/>
        <v>0</v>
      </c>
      <c r="I17" s="10" t="s">
        <v>81</v>
      </c>
      <c r="Z17" s="3">
        <v>12904</v>
      </c>
    </row>
    <row r="18" spans="1:26" ht="22.5" x14ac:dyDescent="0.25">
      <c r="A18" s="2">
        <v>8</v>
      </c>
      <c r="B18" s="2" t="s">
        <v>140</v>
      </c>
      <c r="C18" s="4">
        <v>5</v>
      </c>
      <c r="D18" s="5" t="s">
        <v>183</v>
      </c>
      <c r="E18" s="6"/>
      <c r="F18" s="7"/>
      <c r="G18" s="8">
        <f t="shared" si="0"/>
        <v>0</v>
      </c>
      <c r="I18" s="10" t="s">
        <v>82</v>
      </c>
      <c r="Z18" s="3">
        <v>12660</v>
      </c>
    </row>
    <row r="19" spans="1:26" x14ac:dyDescent="0.25">
      <c r="G19" s="9">
        <f>SUM(G11:G12:G13:G14:G15:G16:G17:G18)</f>
        <v>0</v>
      </c>
      <c r="I19" s="10" t="s">
        <v>83</v>
      </c>
      <c r="L19" s="10" t="str">
        <f>P2</f>
        <v>000</v>
      </c>
    </row>
    <row r="20" spans="1:26" x14ac:dyDescent="0.25">
      <c r="L20" s="10" t="str">
        <f>MID(L19,2,2)</f>
        <v>00</v>
      </c>
      <c r="Q20" s="10" t="str">
        <f ca="1">IF(VALUE(MID(L19,1,1))&gt;0,IF(VALUE(L20)&lt;1,CONCATENATE(INDIRECT(CONCATENATE("K",MID(L19,1,1)))," Milhões"),IF(VALUE(MID(L19,1,1))=1,"Cento e ",CONCATENATE(INDIRECT(CONCATENATE("K",VALUE(MID(L19,1,1))))," e "))),"")</f>
        <v/>
      </c>
    </row>
    <row r="21" spans="1:26" x14ac:dyDescent="0.25">
      <c r="A21" s="18" t="s">
        <v>64</v>
      </c>
      <c r="B21" s="14"/>
      <c r="C21" s="19" t="str">
        <f ca="1">M8</f>
        <v xml:space="preserve">    </v>
      </c>
      <c r="D21" s="14"/>
      <c r="E21" s="14"/>
      <c r="F21" s="14"/>
      <c r="G21" s="14"/>
      <c r="I21" s="11">
        <f>G19</f>
        <v>0</v>
      </c>
      <c r="L21" s="10" t="str">
        <f>IF(VALUE(L20)&gt;0,IF(VALUE(MID(L20,1,1))&lt; 2,CONCATENATE("I",VALUE(L20)),CONCATENATE("J",MID(L20,1,1)-1)),"")</f>
        <v/>
      </c>
      <c r="M21" s="10" t="str">
        <f>IF(VALUE(MID(L20,2,1))&gt;0,CONCATENATE("I",MID(L20,2,1)),"")</f>
        <v/>
      </c>
      <c r="Q21" s="10" t="str">
        <f ca="1">IF(L21&lt;&gt;"",CONCATENATE(INDIRECT(L21),IF(M21&lt;&gt;"",IF(M21&lt;&gt;L21,IF(MID(L21,1,1)&lt;&gt;MID(M21,1,1),CONCATENATE(" e ",INDIRECT(M21)),""),""),""),IF(VALUE(L19)&gt;1,IF(VALUE(L24+L25)=0," Milhões de Reais"," Milhões e"),IF(VALUE(L24+L25+L28+L30)=0," Milhão de Reais"," Milhão"))),"")</f>
        <v/>
      </c>
    </row>
    <row r="24" spans="1:26" x14ac:dyDescent="0.25">
      <c r="L24" s="10" t="str">
        <f>P3</f>
        <v>000</v>
      </c>
    </row>
    <row r="25" spans="1:26" x14ac:dyDescent="0.25">
      <c r="L25" s="10" t="str">
        <f>MID(L24,2,2)</f>
        <v>00</v>
      </c>
      <c r="Q25" s="10" t="str">
        <f ca="1">IF(VALUE(MID(L24,1,1))&gt;0,IF(VALUE(L25)&lt;1,CONCATENATE(INDIRECT(CONCATENATE("K",MID(L24,1,1))),IF(VALUE(L29+L30)=0," Mil Reais"," Mil e")),IF(VALUE(MID(L24,1,1))=1,"Cento e ",CONCATENATE(INDIRECT(CONCATENATE("K",VALUE(MID(L24,1,1))))," e "))),"")</f>
        <v/>
      </c>
    </row>
    <row r="26" spans="1:26" x14ac:dyDescent="0.25">
      <c r="L26" s="10" t="str">
        <f>IF(VALUE(L25)&gt;0,IF(VALUE(MID(L25,1,1))&lt; 2,CONCATENATE("I",VALUE(L25)),CONCATENATE("J",MID(L25,1,1)-1)),"")</f>
        <v/>
      </c>
      <c r="M26" s="10" t="str">
        <f>IF(VALUE(MID(L25,2,1))&gt;0,CONCATENATE("I",MID(L25,2,1)),"")</f>
        <v/>
      </c>
      <c r="Q26" s="10" t="str">
        <f ca="1">IF(L26&lt;&gt;"",CONCATENATE(INDIRECT(L26),IF(M26&lt;&gt;"",IF(M26&lt;&gt;L26,IF(MID(L26,1,1)&lt;&gt;MID(M26,1,1),CONCATENATE(" e ",INDIRECT(M26)),""),""),""),IF(VALUE(L24)&gt;1,IF(VALUE(L29+L30)=0," Mil Reais"," Mil e"),IF(VALUE(L29+L30)=0," Mil Reais"," Mil e"))),"")</f>
        <v/>
      </c>
    </row>
    <row r="29" spans="1:26" x14ac:dyDescent="0.25">
      <c r="L29" s="10" t="str">
        <f>P4</f>
        <v>000</v>
      </c>
    </row>
    <row r="30" spans="1:26" x14ac:dyDescent="0.25">
      <c r="L30" s="10" t="str">
        <f>MID(L29,2,2)</f>
        <v>00</v>
      </c>
      <c r="Q30" s="10" t="str">
        <f ca="1">IF(VALUE(MID(L29,1,1))&gt;0,IF(VALUE(L30)&lt;1,CONCATENATE(INDIRECT(CONCATENATE("K",MID(L29,1,1)))," Reais"),IF(VALUE(MID(L29,1,1))=1,"Cento e ",CONCATENATE(INDIRECT(CONCATENATE("K",VALUE(MID(L29,1,1))))," e "))),"")</f>
        <v/>
      </c>
    </row>
    <row r="31" spans="1:26" x14ac:dyDescent="0.25">
      <c r="L31" s="10" t="str">
        <f>IF(VALUE(L30)&gt;0,IF(VALUE(MID(L30,1,1))&lt; 2,CONCATENATE("I",VALUE(L30)),CONCATENATE("J",MID(L30,1,1)-1)),"")</f>
        <v/>
      </c>
      <c r="M31" s="10" t="str">
        <f>IF(VALUE(MID(L30,2,1))&gt;0,CONCATENATE("I",MID(L30,2,1)),"")</f>
        <v/>
      </c>
      <c r="Q31" s="10" t="str">
        <f ca="1">IF(L31&lt;&gt;"",CONCATENATE(INDIRECT(L31),IF(M31&lt;&gt;"",IF(M31&lt;&gt;L31,IF(MID(L31,1,1)&lt;&gt;MID(M31,1,1),CONCATENATE(" e ",INDIRECT(M31)),""),""),""),IF(VALUE(L29)&gt;1," Reais", " Real")),"")</f>
        <v/>
      </c>
    </row>
    <row r="35" spans="12:17" x14ac:dyDescent="0.25">
      <c r="L35" s="10" t="str">
        <f>P5</f>
        <v>000</v>
      </c>
    </row>
    <row r="36" spans="12:17" x14ac:dyDescent="0.25">
      <c r="L36" s="10" t="str">
        <f>IF(L35&lt;&gt;"",IF(VALUE(L35)&gt;0,IF(VALUE(MID(L35,1,1))&lt; 2,CONCATENATE("I",VALUE(L35)),CONCATENATE("J",MID(L35,1,1)-1)),""),"")</f>
        <v/>
      </c>
      <c r="M36" s="10" t="str">
        <f>IF(VALUE(MID(L35,2,1))&gt;0,CONCATENATE("I",MID(L35,2,1)),"")</f>
        <v/>
      </c>
      <c r="Q36" s="10" t="str">
        <f ca="1">IF(L36&lt;&gt;"",CONCATENATE(INDIRECT(L36),IF(M36&lt;&gt;"",IF(M36&lt;&gt;L36,IF(MID(L36,1,1)&lt;&gt;MID(M36,1,1),CONCATENATE(" e ",INDIRECT(M36)),""),""),""),IF(VALUE(L35)&gt;1," Centavos"," Centavo")),"")</f>
        <v/>
      </c>
    </row>
  </sheetData>
  <sheetProtection password="C703" sheet="1" objects="1" scenarios="1"/>
  <mergeCells count="6">
    <mergeCell ref="D2:G2"/>
    <mergeCell ref="D3:G3"/>
    <mergeCell ref="A7:G7"/>
    <mergeCell ref="A8:G8"/>
    <mergeCell ref="A21:B21"/>
    <mergeCell ref="C21:G2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workbookViewId="0"/>
  </sheetViews>
  <sheetFormatPr defaultRowHeight="15" x14ac:dyDescent="0.25"/>
  <cols>
    <col min="1" max="1" width="7.7109375" customWidth="1"/>
    <col min="2" max="2" width="6.5703125" bestFit="1" customWidth="1"/>
    <col min="3" max="3" width="9.7109375" bestFit="1" customWidth="1"/>
    <col min="4" max="4" width="26.7109375" customWidth="1"/>
    <col min="5" max="5" width="18.28515625" customWidth="1"/>
    <col min="6" max="6" width="10.28515625" bestFit="1" customWidth="1"/>
    <col min="7" max="7" width="30.7109375" customWidth="1"/>
    <col min="9" max="17" width="0" hidden="1" customWidth="1"/>
  </cols>
  <sheetData>
    <row r="1" spans="1:26" x14ac:dyDescent="0.25">
      <c r="I1" s="10" t="s">
        <v>65</v>
      </c>
      <c r="J1" s="10" t="s">
        <v>84</v>
      </c>
      <c r="K1" s="10" t="s">
        <v>92</v>
      </c>
      <c r="M1" s="10" t="str">
        <f>TEXT(I21,"000000000000,00")</f>
        <v>000000000000,00</v>
      </c>
      <c r="P1" s="10" t="str">
        <f>MID(M1,1,3)</f>
        <v>000</v>
      </c>
    </row>
    <row r="2" spans="1:26" ht="15.75" x14ac:dyDescent="0.25">
      <c r="D2" s="22" t="s">
        <v>0</v>
      </c>
      <c r="E2" s="16"/>
      <c r="F2" s="16"/>
      <c r="G2" s="16"/>
      <c r="I2" s="10" t="s">
        <v>66</v>
      </c>
      <c r="J2" s="10" t="s">
        <v>85</v>
      </c>
      <c r="K2" s="10" t="s">
        <v>93</v>
      </c>
      <c r="P2" s="10" t="str">
        <f>MID(M1,4,3)</f>
        <v>000</v>
      </c>
    </row>
    <row r="3" spans="1:26" ht="15.75" x14ac:dyDescent="0.25">
      <c r="D3" s="22" t="s">
        <v>184</v>
      </c>
      <c r="E3" s="16"/>
      <c r="F3" s="16"/>
      <c r="G3" s="16"/>
      <c r="I3" s="10" t="s">
        <v>67</v>
      </c>
      <c r="J3" s="10" t="s">
        <v>86</v>
      </c>
      <c r="K3" s="10" t="s">
        <v>94</v>
      </c>
      <c r="P3" s="10" t="str">
        <f>MID(M1,7,3)</f>
        <v>000</v>
      </c>
    </row>
    <row r="4" spans="1:26" x14ac:dyDescent="0.25">
      <c r="I4" s="10" t="s">
        <v>68</v>
      </c>
      <c r="J4" s="10" t="s">
        <v>87</v>
      </c>
      <c r="K4" s="10" t="s">
        <v>95</v>
      </c>
      <c r="P4" s="10" t="str">
        <f>MID(M1,10,3)</f>
        <v>000</v>
      </c>
    </row>
    <row r="5" spans="1:26" x14ac:dyDescent="0.25">
      <c r="I5" s="10" t="s">
        <v>69</v>
      </c>
      <c r="J5" s="10" t="s">
        <v>88</v>
      </c>
      <c r="K5" s="10" t="s">
        <v>96</v>
      </c>
      <c r="P5" s="10" t="str">
        <f>IF(VALUE(MID(M1,14,2))&gt;0,MID(M1,14,2),"000")</f>
        <v>000</v>
      </c>
    </row>
    <row r="6" spans="1:26" x14ac:dyDescent="0.25">
      <c r="I6" s="10" t="s">
        <v>70</v>
      </c>
      <c r="J6" s="10" t="s">
        <v>89</v>
      </c>
      <c r="K6" s="10" t="s">
        <v>97</v>
      </c>
    </row>
    <row r="7" spans="1:26" x14ac:dyDescent="0.25">
      <c r="A7" s="23" t="s">
        <v>2</v>
      </c>
      <c r="B7" s="16"/>
      <c r="C7" s="16"/>
      <c r="D7" s="16"/>
      <c r="E7" s="16"/>
      <c r="F7" s="16"/>
      <c r="G7" s="16"/>
      <c r="I7" s="10" t="s">
        <v>71</v>
      </c>
      <c r="J7" s="10" t="s">
        <v>90</v>
      </c>
      <c r="K7" s="10" t="s">
        <v>98</v>
      </c>
    </row>
    <row r="8" spans="1:26" x14ac:dyDescent="0.25">
      <c r="A8" s="23" t="s">
        <v>185</v>
      </c>
      <c r="B8" s="16"/>
      <c r="C8" s="16"/>
      <c r="D8" s="16"/>
      <c r="E8" s="16"/>
      <c r="F8" s="16"/>
      <c r="G8" s="16"/>
      <c r="I8" s="10" t="s">
        <v>72</v>
      </c>
      <c r="J8" s="10" t="s">
        <v>91</v>
      </c>
      <c r="K8" s="10" t="s">
        <v>99</v>
      </c>
      <c r="M8" s="10" t="str">
        <f ca="1">CONCATENATE(Q15,Q16," ",Q20,Q21," ",Q25,Q26," ",Q30,Q31," ",IF(Q36&lt;&gt;"",IF((P1+P2+P3+P4)&gt;0,CONCATENATE(" e ",Q36),Q36),""))</f>
        <v xml:space="preserve">    </v>
      </c>
    </row>
    <row r="9" spans="1:26" x14ac:dyDescent="0.25">
      <c r="I9" s="10" t="s">
        <v>73</v>
      </c>
      <c r="J9" s="10" t="s">
        <v>92</v>
      </c>
      <c r="K9" s="10" t="s">
        <v>100</v>
      </c>
    </row>
    <row r="10" spans="1:26" x14ac:dyDescent="0.25">
      <c r="A10" s="1" t="s">
        <v>15</v>
      </c>
      <c r="B10" s="1" t="s">
        <v>16</v>
      </c>
      <c r="C10" s="1" t="s">
        <v>17</v>
      </c>
      <c r="D10" s="1" t="s">
        <v>18</v>
      </c>
      <c r="E10" s="1" t="s">
        <v>19</v>
      </c>
      <c r="F10" s="1" t="s">
        <v>20</v>
      </c>
      <c r="G10" s="1" t="s">
        <v>21</v>
      </c>
      <c r="I10" s="10" t="s">
        <v>74</v>
      </c>
    </row>
    <row r="11" spans="1:26" x14ac:dyDescent="0.25">
      <c r="A11" s="2">
        <v>1</v>
      </c>
      <c r="B11" s="2" t="s">
        <v>186</v>
      </c>
      <c r="C11" s="4">
        <v>200</v>
      </c>
      <c r="D11" s="5" t="s">
        <v>187</v>
      </c>
      <c r="E11" s="6"/>
      <c r="F11" s="7"/>
      <c r="G11" s="8">
        <f>IFERROR(C11*F11,0)</f>
        <v>0</v>
      </c>
      <c r="I11" s="10" t="s">
        <v>75</v>
      </c>
      <c r="Z11" s="3">
        <v>7823</v>
      </c>
    </row>
    <row r="12" spans="1:26" x14ac:dyDescent="0.25">
      <c r="A12" s="2">
        <v>2</v>
      </c>
      <c r="B12" s="2" t="s">
        <v>188</v>
      </c>
      <c r="C12" s="4">
        <v>200</v>
      </c>
      <c r="D12" s="5" t="s">
        <v>189</v>
      </c>
      <c r="E12" s="6"/>
      <c r="F12" s="7"/>
      <c r="G12" s="8">
        <f>IFERROR(C12*F12,0)</f>
        <v>0</v>
      </c>
      <c r="I12" s="10" t="s">
        <v>76</v>
      </c>
      <c r="Z12" s="3">
        <v>13134</v>
      </c>
    </row>
    <row r="13" spans="1:26" x14ac:dyDescent="0.25">
      <c r="A13" s="2">
        <v>3</v>
      </c>
      <c r="B13" s="2" t="s">
        <v>186</v>
      </c>
      <c r="C13" s="4">
        <v>200</v>
      </c>
      <c r="D13" s="5" t="s">
        <v>190</v>
      </c>
      <c r="E13" s="6"/>
      <c r="F13" s="7"/>
      <c r="G13" s="8">
        <f>IFERROR(C13*F13,0)</f>
        <v>0</v>
      </c>
      <c r="I13" s="10" t="s">
        <v>77</v>
      </c>
      <c r="Z13" s="3">
        <v>7828</v>
      </c>
    </row>
    <row r="14" spans="1:26" x14ac:dyDescent="0.25">
      <c r="G14" s="9">
        <f>SUM(G11:G12:G13)</f>
        <v>0</v>
      </c>
      <c r="I14" s="10" t="s">
        <v>78</v>
      </c>
      <c r="L14" s="10" t="str">
        <f>P1</f>
        <v>000</v>
      </c>
    </row>
    <row r="15" spans="1:26" x14ac:dyDescent="0.25">
      <c r="I15" s="10" t="s">
        <v>79</v>
      </c>
      <c r="L15" s="10" t="str">
        <f>MID(L14,2,2)</f>
        <v>00</v>
      </c>
      <c r="Q15" s="10" t="str">
        <f ca="1">IF(VALUE(MID(L14,1,1))&gt;0,IF(VALUE(L15)&lt;1,CONCATENATE(INDIRECT(CONCATENATE("C",MID(L14,1,1)))," bilhões"),IF(VALUE(MID(L14,1,1))=1,"Cento e ",CONCATENATE(INDIRECT(CONCATENATE("C",VALUE(MID(L14,1,1))))," e "))),"")</f>
        <v/>
      </c>
    </row>
    <row r="16" spans="1:26" x14ac:dyDescent="0.25">
      <c r="A16" s="18" t="s">
        <v>64</v>
      </c>
      <c r="B16" s="14"/>
      <c r="C16" s="19" t="str">
        <f ca="1">M8</f>
        <v xml:space="preserve">    </v>
      </c>
      <c r="D16" s="14"/>
      <c r="E16" s="14"/>
      <c r="F16" s="14"/>
      <c r="G16" s="14"/>
      <c r="I16" s="10" t="s">
        <v>80</v>
      </c>
      <c r="L16" s="10" t="str">
        <f>IF(VALUE(L15)&gt;0,IF(VALUE(MID(L15,1,1))&lt; 2,CONCATENATE("I",VALUE(L15)),CONCATENATE("J",MID(L15,1,1)-1)),"")</f>
        <v/>
      </c>
      <c r="M16" s="10" t="str">
        <f>IF(VALUE(MID(L15,2,1))&gt;0,CONCATENATE("I",MID(L15,2,1)),"")</f>
        <v/>
      </c>
      <c r="Q16" s="10" t="str">
        <f ca="1">IF(L16&lt;&gt;"",CONCATENATE(INDIRECT(L16),IF(M16&lt;&gt;"",IF(M16&lt;&gt;L16,IF(MID(L16,1,1)&lt;&gt;MID(M16,1,1),CONCATENATE(" e ",INDIRECT(M16)),""),""),""),IF(VALUE(L14)&gt;1," Bilhões", " Bilhão")),"")</f>
        <v/>
      </c>
    </row>
    <row r="17" spans="9:17" x14ac:dyDescent="0.25">
      <c r="I17" s="10" t="s">
        <v>81</v>
      </c>
    </row>
    <row r="18" spans="9:17" x14ac:dyDescent="0.25">
      <c r="I18" s="10" t="s">
        <v>82</v>
      </c>
    </row>
    <row r="19" spans="9:17" x14ac:dyDescent="0.25">
      <c r="I19" s="10" t="s">
        <v>83</v>
      </c>
      <c r="L19" s="10" t="str">
        <f>P2</f>
        <v>000</v>
      </c>
    </row>
    <row r="20" spans="9:17" x14ac:dyDescent="0.25">
      <c r="L20" s="10" t="str">
        <f>MID(L19,2,2)</f>
        <v>00</v>
      </c>
      <c r="Q20" s="10" t="str">
        <f ca="1">IF(VALUE(MID(L19,1,1))&gt;0,IF(VALUE(L20)&lt;1,CONCATENATE(INDIRECT(CONCATENATE("K",MID(L19,1,1)))," Milhões"),IF(VALUE(MID(L19,1,1))=1,"Cento e ",CONCATENATE(INDIRECT(CONCATENATE("K",VALUE(MID(L19,1,1))))," e "))),"")</f>
        <v/>
      </c>
    </row>
    <row r="21" spans="9:17" x14ac:dyDescent="0.25">
      <c r="I21" s="11">
        <f>G14</f>
        <v>0</v>
      </c>
      <c r="L21" s="10" t="str">
        <f>IF(VALUE(L20)&gt;0,IF(VALUE(MID(L20,1,1))&lt; 2,CONCATENATE("I",VALUE(L20)),CONCATENATE("J",MID(L20,1,1)-1)),"")</f>
        <v/>
      </c>
      <c r="M21" s="10" t="str">
        <f>IF(VALUE(MID(L20,2,1))&gt;0,CONCATENATE("I",MID(L20,2,1)),"")</f>
        <v/>
      </c>
      <c r="Q21" s="10" t="str">
        <f ca="1">IF(L21&lt;&gt;"",CONCATENATE(INDIRECT(L21),IF(M21&lt;&gt;"",IF(M21&lt;&gt;L21,IF(MID(L21,1,1)&lt;&gt;MID(M21,1,1),CONCATENATE(" e ",INDIRECT(M21)),""),""),""),IF(VALUE(L19)&gt;1,IF(VALUE(L24+L25)=0," Milhões de Reais"," Milhões e"),IF(VALUE(L24+L25+L28+L30)=0," Milhão de Reais"," Milhão"))),"")</f>
        <v/>
      </c>
    </row>
    <row r="24" spans="9:17" x14ac:dyDescent="0.25">
      <c r="L24" s="10" t="str">
        <f>P3</f>
        <v>000</v>
      </c>
    </row>
    <row r="25" spans="9:17" x14ac:dyDescent="0.25">
      <c r="L25" s="10" t="str">
        <f>MID(L24,2,2)</f>
        <v>00</v>
      </c>
      <c r="Q25" s="10" t="str">
        <f ca="1">IF(VALUE(MID(L24,1,1))&gt;0,IF(VALUE(L25)&lt;1,CONCATENATE(INDIRECT(CONCATENATE("K",MID(L24,1,1))),IF(VALUE(L29+L30)=0," Mil Reais"," Mil e")),IF(VALUE(MID(L24,1,1))=1,"Cento e ",CONCATENATE(INDIRECT(CONCATENATE("K",VALUE(MID(L24,1,1))))," e "))),"")</f>
        <v/>
      </c>
    </row>
    <row r="26" spans="9:17" x14ac:dyDescent="0.25">
      <c r="L26" s="10" t="str">
        <f>IF(VALUE(L25)&gt;0,IF(VALUE(MID(L25,1,1))&lt; 2,CONCATENATE("I",VALUE(L25)),CONCATENATE("J",MID(L25,1,1)-1)),"")</f>
        <v/>
      </c>
      <c r="M26" s="10" t="str">
        <f>IF(VALUE(MID(L25,2,1))&gt;0,CONCATENATE("I",MID(L25,2,1)),"")</f>
        <v/>
      </c>
      <c r="Q26" s="10" t="str">
        <f ca="1">IF(L26&lt;&gt;"",CONCATENATE(INDIRECT(L26),IF(M26&lt;&gt;"",IF(M26&lt;&gt;L26,IF(MID(L26,1,1)&lt;&gt;MID(M26,1,1),CONCATENATE(" e ",INDIRECT(M26)),""),""),""),IF(VALUE(L24)&gt;1,IF(VALUE(L29+L30)=0," Mil Reais"," Mil e"),IF(VALUE(L29+L30)=0," Mil Reais"," Mil e"))),"")</f>
        <v/>
      </c>
    </row>
    <row r="29" spans="9:17" x14ac:dyDescent="0.25">
      <c r="L29" s="10" t="str">
        <f>P4</f>
        <v>000</v>
      </c>
    </row>
    <row r="30" spans="9:17" x14ac:dyDescent="0.25">
      <c r="L30" s="10" t="str">
        <f>MID(L29,2,2)</f>
        <v>00</v>
      </c>
      <c r="Q30" s="10" t="str">
        <f ca="1">IF(VALUE(MID(L29,1,1))&gt;0,IF(VALUE(L30)&lt;1,CONCATENATE(INDIRECT(CONCATENATE("K",MID(L29,1,1)))," Reais"),IF(VALUE(MID(L29,1,1))=1,"Cento e ",CONCATENATE(INDIRECT(CONCATENATE("K",VALUE(MID(L29,1,1))))," e "))),"")</f>
        <v/>
      </c>
    </row>
    <row r="31" spans="9:17" x14ac:dyDescent="0.25">
      <c r="L31" s="10" t="str">
        <f>IF(VALUE(L30)&gt;0,IF(VALUE(MID(L30,1,1))&lt; 2,CONCATENATE("I",VALUE(L30)),CONCATENATE("J",MID(L30,1,1)-1)),"")</f>
        <v/>
      </c>
      <c r="M31" s="10" t="str">
        <f>IF(VALUE(MID(L30,2,1))&gt;0,CONCATENATE("I",MID(L30,2,1)),"")</f>
        <v/>
      </c>
      <c r="Q31" s="10" t="str">
        <f ca="1">IF(L31&lt;&gt;"",CONCATENATE(INDIRECT(L31),IF(M31&lt;&gt;"",IF(M31&lt;&gt;L31,IF(MID(L31,1,1)&lt;&gt;MID(M31,1,1),CONCATENATE(" e ",INDIRECT(M31)),""),""),""),IF(VALUE(L29)&gt;1," Reais", " Real")),"")</f>
        <v/>
      </c>
    </row>
    <row r="35" spans="12:17" x14ac:dyDescent="0.25">
      <c r="L35" s="10" t="str">
        <f>P5</f>
        <v>000</v>
      </c>
    </row>
    <row r="36" spans="12:17" x14ac:dyDescent="0.25">
      <c r="L36" s="10" t="str">
        <f>IF(L35&lt;&gt;"",IF(VALUE(L35)&gt;0,IF(VALUE(MID(L35,1,1))&lt; 2,CONCATENATE("I",VALUE(L35)),CONCATENATE("J",MID(L35,1,1)-1)),""),"")</f>
        <v/>
      </c>
      <c r="M36" s="10" t="str">
        <f>IF(VALUE(MID(L35,2,1))&gt;0,CONCATENATE("I",MID(L35,2,1)),"")</f>
        <v/>
      </c>
      <c r="Q36" s="10" t="str">
        <f ca="1">IF(L36&lt;&gt;"",CONCATENATE(INDIRECT(L36),IF(M36&lt;&gt;"",IF(M36&lt;&gt;L36,IF(MID(L36,1,1)&lt;&gt;MID(M36,1,1),CONCATENATE(" e ",INDIRECT(M36)),""),""),""),IF(VALUE(L35)&gt;1," Centavos"," Centavo")),"")</f>
        <v/>
      </c>
    </row>
  </sheetData>
  <sheetProtection password="C703" sheet="1" objects="1" scenarios="1"/>
  <mergeCells count="6">
    <mergeCell ref="D2:G2"/>
    <mergeCell ref="D3:G3"/>
    <mergeCell ref="A7:G7"/>
    <mergeCell ref="A8:G8"/>
    <mergeCell ref="A16:B16"/>
    <mergeCell ref="C16:G16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showGridLines="0" workbookViewId="0"/>
  </sheetViews>
  <sheetFormatPr defaultRowHeight="15" x14ac:dyDescent="0.25"/>
  <cols>
    <col min="1" max="1" width="7.7109375" customWidth="1"/>
    <col min="2" max="2" width="6.5703125" bestFit="1" customWidth="1"/>
    <col min="3" max="3" width="7.7109375" bestFit="1" customWidth="1"/>
    <col min="4" max="4" width="26.7109375" customWidth="1"/>
    <col min="5" max="5" width="18.28515625" customWidth="1"/>
    <col min="6" max="6" width="10.28515625" bestFit="1" customWidth="1"/>
    <col min="7" max="7" width="30.7109375" customWidth="1"/>
    <col min="9" max="17" width="0" hidden="1" customWidth="1"/>
  </cols>
  <sheetData>
    <row r="1" spans="1:26" x14ac:dyDescent="0.25">
      <c r="I1" s="10" t="s">
        <v>65</v>
      </c>
      <c r="J1" s="10" t="s">
        <v>84</v>
      </c>
      <c r="K1" s="10" t="s">
        <v>92</v>
      </c>
      <c r="M1" s="10" t="str">
        <f>TEXT(I21,"000000000000,00")</f>
        <v>000000000000,00</v>
      </c>
      <c r="P1" s="10" t="str">
        <f>MID(M1,1,3)</f>
        <v>000</v>
      </c>
    </row>
    <row r="2" spans="1:26" ht="15.75" x14ac:dyDescent="0.25">
      <c r="D2" s="22" t="s">
        <v>0</v>
      </c>
      <c r="E2" s="16"/>
      <c r="F2" s="16"/>
      <c r="G2" s="16"/>
      <c r="I2" s="10" t="s">
        <v>66</v>
      </c>
      <c r="J2" s="10" t="s">
        <v>85</v>
      </c>
      <c r="K2" s="10" t="s">
        <v>93</v>
      </c>
      <c r="P2" s="10" t="str">
        <f>MID(M1,4,3)</f>
        <v>000</v>
      </c>
    </row>
    <row r="3" spans="1:26" ht="15.75" x14ac:dyDescent="0.25">
      <c r="D3" s="22" t="s">
        <v>191</v>
      </c>
      <c r="E3" s="16"/>
      <c r="F3" s="16"/>
      <c r="G3" s="16"/>
      <c r="I3" s="10" t="s">
        <v>67</v>
      </c>
      <c r="J3" s="10" t="s">
        <v>86</v>
      </c>
      <c r="K3" s="10" t="s">
        <v>94</v>
      </c>
      <c r="P3" s="10" t="str">
        <f>MID(M1,7,3)</f>
        <v>000</v>
      </c>
    </row>
    <row r="4" spans="1:26" x14ac:dyDescent="0.25">
      <c r="I4" s="10" t="s">
        <v>68</v>
      </c>
      <c r="J4" s="10" t="s">
        <v>87</v>
      </c>
      <c r="K4" s="10" t="s">
        <v>95</v>
      </c>
      <c r="P4" s="10" t="str">
        <f>MID(M1,10,3)</f>
        <v>000</v>
      </c>
    </row>
    <row r="5" spans="1:26" x14ac:dyDescent="0.25">
      <c r="I5" s="10" t="s">
        <v>69</v>
      </c>
      <c r="J5" s="10" t="s">
        <v>88</v>
      </c>
      <c r="K5" s="10" t="s">
        <v>96</v>
      </c>
      <c r="P5" s="10" t="str">
        <f>IF(VALUE(MID(M1,14,2))&gt;0,MID(M1,14,2),"000")</f>
        <v>000</v>
      </c>
    </row>
    <row r="6" spans="1:26" x14ac:dyDescent="0.25">
      <c r="I6" s="10" t="s">
        <v>70</v>
      </c>
      <c r="J6" s="10" t="s">
        <v>89</v>
      </c>
      <c r="K6" s="10" t="s">
        <v>97</v>
      </c>
    </row>
    <row r="7" spans="1:26" x14ac:dyDescent="0.25">
      <c r="A7" s="23" t="s">
        <v>2</v>
      </c>
      <c r="B7" s="16"/>
      <c r="C7" s="16"/>
      <c r="D7" s="16"/>
      <c r="E7" s="16"/>
      <c r="F7" s="16"/>
      <c r="G7" s="16"/>
      <c r="I7" s="10" t="s">
        <v>71</v>
      </c>
      <c r="J7" s="10" t="s">
        <v>90</v>
      </c>
      <c r="K7" s="10" t="s">
        <v>98</v>
      </c>
    </row>
    <row r="8" spans="1:26" x14ac:dyDescent="0.25">
      <c r="A8" s="23" t="s">
        <v>192</v>
      </c>
      <c r="B8" s="16"/>
      <c r="C8" s="16"/>
      <c r="D8" s="16"/>
      <c r="E8" s="16"/>
      <c r="F8" s="16"/>
      <c r="G8" s="16"/>
      <c r="I8" s="10" t="s">
        <v>72</v>
      </c>
      <c r="J8" s="10" t="s">
        <v>91</v>
      </c>
      <c r="K8" s="10" t="s">
        <v>99</v>
      </c>
      <c r="M8" s="10" t="str">
        <f ca="1">CONCATENATE(Q15,Q16," ",Q20,Q21," ",Q25,Q26," ",Q30,Q31," ",IF(Q36&lt;&gt;"",IF((P1+P2+P3+P4)&gt;0,CONCATENATE(" e ",Q36),Q36),""))</f>
        <v xml:space="preserve">    </v>
      </c>
    </row>
    <row r="9" spans="1:26" x14ac:dyDescent="0.25">
      <c r="I9" s="10" t="s">
        <v>73</v>
      </c>
      <c r="J9" s="10" t="s">
        <v>92</v>
      </c>
      <c r="K9" s="10" t="s">
        <v>100</v>
      </c>
    </row>
    <row r="10" spans="1:26" x14ac:dyDescent="0.25">
      <c r="A10" s="1" t="s">
        <v>15</v>
      </c>
      <c r="B10" s="1" t="s">
        <v>16</v>
      </c>
      <c r="C10" s="1" t="s">
        <v>17</v>
      </c>
      <c r="D10" s="1" t="s">
        <v>18</v>
      </c>
      <c r="E10" s="1" t="s">
        <v>19</v>
      </c>
      <c r="F10" s="1" t="s">
        <v>20</v>
      </c>
      <c r="G10" s="1" t="s">
        <v>21</v>
      </c>
      <c r="I10" s="10" t="s">
        <v>74</v>
      </c>
    </row>
    <row r="11" spans="1:26" x14ac:dyDescent="0.25">
      <c r="A11" s="2">
        <v>1</v>
      </c>
      <c r="B11" s="2" t="s">
        <v>24</v>
      </c>
      <c r="C11" s="4">
        <v>3</v>
      </c>
      <c r="D11" s="5" t="s">
        <v>193</v>
      </c>
      <c r="E11" s="6"/>
      <c r="F11" s="7"/>
      <c r="G11" s="8">
        <f t="shared" ref="G11:G42" si="0">IFERROR(C11*F11,0)</f>
        <v>0</v>
      </c>
      <c r="I11" s="10" t="s">
        <v>75</v>
      </c>
      <c r="Z11" s="3">
        <v>12785</v>
      </c>
    </row>
    <row r="12" spans="1:26" x14ac:dyDescent="0.25">
      <c r="A12" s="2">
        <v>2</v>
      </c>
      <c r="B12" s="2" t="s">
        <v>24</v>
      </c>
      <c r="C12" s="4">
        <v>5</v>
      </c>
      <c r="D12" s="5" t="s">
        <v>194</v>
      </c>
      <c r="E12" s="6"/>
      <c r="F12" s="7"/>
      <c r="G12" s="8">
        <f t="shared" si="0"/>
        <v>0</v>
      </c>
      <c r="I12" s="10" t="s">
        <v>76</v>
      </c>
      <c r="Z12" s="3">
        <v>12547</v>
      </c>
    </row>
    <row r="13" spans="1:26" x14ac:dyDescent="0.25">
      <c r="A13" s="2">
        <v>3</v>
      </c>
      <c r="B13" s="2" t="s">
        <v>24</v>
      </c>
      <c r="C13" s="4">
        <v>3</v>
      </c>
      <c r="D13" s="5" t="s">
        <v>195</v>
      </c>
      <c r="E13" s="6"/>
      <c r="F13" s="7"/>
      <c r="G13" s="8">
        <f t="shared" si="0"/>
        <v>0</v>
      </c>
      <c r="I13" s="10" t="s">
        <v>77</v>
      </c>
      <c r="Z13" s="3">
        <v>12548</v>
      </c>
    </row>
    <row r="14" spans="1:26" x14ac:dyDescent="0.25">
      <c r="A14" s="2">
        <v>4</v>
      </c>
      <c r="B14" s="2" t="s">
        <v>24</v>
      </c>
      <c r="C14" s="4">
        <v>2</v>
      </c>
      <c r="D14" s="5" t="s">
        <v>196</v>
      </c>
      <c r="E14" s="6"/>
      <c r="F14" s="7"/>
      <c r="G14" s="8">
        <f t="shared" si="0"/>
        <v>0</v>
      </c>
      <c r="I14" s="10" t="s">
        <v>78</v>
      </c>
      <c r="L14" s="10" t="str">
        <f>P1</f>
        <v>000</v>
      </c>
      <c r="Z14" s="3">
        <v>12796</v>
      </c>
    </row>
    <row r="15" spans="1:26" x14ac:dyDescent="0.25">
      <c r="A15" s="2">
        <v>5</v>
      </c>
      <c r="B15" s="2" t="s">
        <v>24</v>
      </c>
      <c r="C15" s="4">
        <v>3</v>
      </c>
      <c r="D15" s="5" t="s">
        <v>197</v>
      </c>
      <c r="E15" s="6"/>
      <c r="F15" s="7"/>
      <c r="G15" s="8">
        <f t="shared" si="0"/>
        <v>0</v>
      </c>
      <c r="I15" s="10" t="s">
        <v>79</v>
      </c>
      <c r="L15" s="10" t="str">
        <f>MID(L14,2,2)</f>
        <v>00</v>
      </c>
      <c r="Q15" s="10" t="str">
        <f ca="1">IF(VALUE(MID(L14,1,1))&gt;0,IF(VALUE(L15)&lt;1,CONCATENATE(INDIRECT(CONCATENATE("C",MID(L14,1,1)))," bilhões"),IF(VALUE(MID(L14,1,1))=1,"Cento e ",CONCATENATE(INDIRECT(CONCATENATE("C",VALUE(MID(L14,1,1))))," e "))),"")</f>
        <v/>
      </c>
      <c r="Z15" s="3">
        <v>12797</v>
      </c>
    </row>
    <row r="16" spans="1:26" x14ac:dyDescent="0.25">
      <c r="A16" s="2">
        <v>6</v>
      </c>
      <c r="B16" s="2" t="s">
        <v>24</v>
      </c>
      <c r="C16" s="4">
        <v>3</v>
      </c>
      <c r="D16" s="5" t="s">
        <v>198</v>
      </c>
      <c r="E16" s="6"/>
      <c r="F16" s="7"/>
      <c r="G16" s="8">
        <f t="shared" si="0"/>
        <v>0</v>
      </c>
      <c r="I16" s="10" t="s">
        <v>80</v>
      </c>
      <c r="L16" s="10" t="str">
        <f>IF(VALUE(L15)&gt;0,IF(VALUE(MID(L15,1,1))&lt; 2,CONCATENATE("I",VALUE(L15)),CONCATENATE("J",MID(L15,1,1)-1)),"")</f>
        <v/>
      </c>
      <c r="M16" s="10" t="str">
        <f>IF(VALUE(MID(L15,2,1))&gt;0,CONCATENATE("I",MID(L15,2,1)),"")</f>
        <v/>
      </c>
      <c r="Q16" s="10" t="str">
        <f ca="1">IF(L16&lt;&gt;"",CONCATENATE(INDIRECT(L16),IF(M16&lt;&gt;"",IF(M16&lt;&gt;L16,IF(MID(L16,1,1)&lt;&gt;MID(M16,1,1),CONCATENATE(" e ",INDIRECT(M16)),""),""),""),IF(VALUE(L14)&gt;1," Bilhões", " Bilhão")),"")</f>
        <v/>
      </c>
      <c r="Z16" s="3">
        <v>12798</v>
      </c>
    </row>
    <row r="17" spans="1:26" x14ac:dyDescent="0.25">
      <c r="A17" s="2">
        <v>7</v>
      </c>
      <c r="B17" s="2" t="s">
        <v>24</v>
      </c>
      <c r="C17" s="4">
        <v>3</v>
      </c>
      <c r="D17" s="5" t="s">
        <v>199</v>
      </c>
      <c r="E17" s="6"/>
      <c r="F17" s="7"/>
      <c r="G17" s="8">
        <f t="shared" si="0"/>
        <v>0</v>
      </c>
      <c r="I17" s="10" t="s">
        <v>81</v>
      </c>
      <c r="Z17" s="3">
        <v>12799</v>
      </c>
    </row>
    <row r="18" spans="1:26" x14ac:dyDescent="0.25">
      <c r="A18" s="2">
        <v>8</v>
      </c>
      <c r="B18" s="2" t="s">
        <v>24</v>
      </c>
      <c r="C18" s="4">
        <v>3</v>
      </c>
      <c r="D18" s="5" t="s">
        <v>200</v>
      </c>
      <c r="E18" s="6"/>
      <c r="F18" s="7"/>
      <c r="G18" s="8">
        <f t="shared" si="0"/>
        <v>0</v>
      </c>
      <c r="I18" s="10" t="s">
        <v>82</v>
      </c>
      <c r="Z18" s="3">
        <v>12800</v>
      </c>
    </row>
    <row r="19" spans="1:26" x14ac:dyDescent="0.25">
      <c r="A19" s="2">
        <v>9</v>
      </c>
      <c r="B19" s="2" t="s">
        <v>24</v>
      </c>
      <c r="C19" s="4">
        <v>5</v>
      </c>
      <c r="D19" s="5" t="s">
        <v>201</v>
      </c>
      <c r="E19" s="6"/>
      <c r="F19" s="7"/>
      <c r="G19" s="8">
        <f t="shared" si="0"/>
        <v>0</v>
      </c>
      <c r="I19" s="10" t="s">
        <v>83</v>
      </c>
      <c r="L19" s="10" t="str">
        <f>P2</f>
        <v>000</v>
      </c>
      <c r="Z19" s="3">
        <v>12549</v>
      </c>
    </row>
    <row r="20" spans="1:26" x14ac:dyDescent="0.25">
      <c r="A20" s="2">
        <v>10</v>
      </c>
      <c r="B20" s="2" t="s">
        <v>24</v>
      </c>
      <c r="C20" s="4">
        <v>15</v>
      </c>
      <c r="D20" s="5" t="s">
        <v>202</v>
      </c>
      <c r="E20" s="6"/>
      <c r="F20" s="7"/>
      <c r="G20" s="8">
        <f t="shared" si="0"/>
        <v>0</v>
      </c>
      <c r="L20" s="10" t="str">
        <f>MID(L19,2,2)</f>
        <v>00</v>
      </c>
      <c r="Q20" s="10" t="str">
        <f ca="1">IF(VALUE(MID(L19,1,1))&gt;0,IF(VALUE(L20)&lt;1,CONCATENATE(INDIRECT(CONCATENATE("K",MID(L19,1,1)))," Milhões"),IF(VALUE(MID(L19,1,1))=1,"Cento e ",CONCATENATE(INDIRECT(CONCATENATE("K",VALUE(MID(L19,1,1))))," e "))),"")</f>
        <v/>
      </c>
      <c r="Z20" s="3">
        <v>12801</v>
      </c>
    </row>
    <row r="21" spans="1:26" x14ac:dyDescent="0.25">
      <c r="A21" s="2">
        <v>11</v>
      </c>
      <c r="B21" s="2" t="s">
        <v>24</v>
      </c>
      <c r="C21" s="4">
        <v>4</v>
      </c>
      <c r="D21" s="5" t="s">
        <v>203</v>
      </c>
      <c r="E21" s="6"/>
      <c r="F21" s="7"/>
      <c r="G21" s="8">
        <f t="shared" si="0"/>
        <v>0</v>
      </c>
      <c r="I21" s="11">
        <f>G74</f>
        <v>0</v>
      </c>
      <c r="L21" s="10" t="str">
        <f>IF(VALUE(L20)&gt;0,IF(VALUE(MID(L20,1,1))&lt; 2,CONCATENATE("I",VALUE(L20)),CONCATENATE("J",MID(L20,1,1)-1)),"")</f>
        <v/>
      </c>
      <c r="M21" s="10" t="str">
        <f>IF(VALUE(MID(L20,2,1))&gt;0,CONCATENATE("I",MID(L20,2,1)),"")</f>
        <v/>
      </c>
      <c r="Q21" s="10" t="str">
        <f ca="1">IF(L21&lt;&gt;"",CONCATENATE(INDIRECT(L21),IF(M21&lt;&gt;"",IF(M21&lt;&gt;L21,IF(MID(L21,1,1)&lt;&gt;MID(M21,1,1),CONCATENATE(" e ",INDIRECT(M21)),""),""),""),IF(VALUE(L19)&gt;1,IF(VALUE(L24+L25)=0," Milhões de Reais"," Milhões e"),IF(VALUE(L24+L25+L28+L30)=0," Milhão de Reais"," Milhão"))),"")</f>
        <v/>
      </c>
      <c r="Z21" s="3">
        <v>12804</v>
      </c>
    </row>
    <row r="22" spans="1:26" x14ac:dyDescent="0.25">
      <c r="A22" s="2">
        <v>12</v>
      </c>
      <c r="B22" s="2" t="s">
        <v>24</v>
      </c>
      <c r="C22" s="4">
        <v>5</v>
      </c>
      <c r="D22" s="5" t="s">
        <v>204</v>
      </c>
      <c r="E22" s="6"/>
      <c r="F22" s="7"/>
      <c r="G22" s="8">
        <f t="shared" si="0"/>
        <v>0</v>
      </c>
      <c r="Z22" s="3">
        <v>7481</v>
      </c>
    </row>
    <row r="23" spans="1:26" x14ac:dyDescent="0.25">
      <c r="A23" s="2">
        <v>13</v>
      </c>
      <c r="B23" s="2" t="s">
        <v>24</v>
      </c>
      <c r="C23" s="4">
        <v>2</v>
      </c>
      <c r="D23" s="5" t="s">
        <v>205</v>
      </c>
      <c r="E23" s="6"/>
      <c r="F23" s="7"/>
      <c r="G23" s="8">
        <f t="shared" si="0"/>
        <v>0</v>
      </c>
      <c r="Z23" s="3">
        <v>12807</v>
      </c>
    </row>
    <row r="24" spans="1:26" ht="22.5" x14ac:dyDescent="0.25">
      <c r="A24" s="2">
        <v>14</v>
      </c>
      <c r="B24" s="2" t="s">
        <v>24</v>
      </c>
      <c r="C24" s="4">
        <v>4</v>
      </c>
      <c r="D24" s="5" t="s">
        <v>206</v>
      </c>
      <c r="E24" s="6"/>
      <c r="F24" s="7"/>
      <c r="G24" s="8">
        <f t="shared" si="0"/>
        <v>0</v>
      </c>
      <c r="L24" s="10" t="str">
        <f>P3</f>
        <v>000</v>
      </c>
      <c r="Z24" s="3">
        <v>12809</v>
      </c>
    </row>
    <row r="25" spans="1:26" x14ac:dyDescent="0.25">
      <c r="A25" s="2">
        <v>15</v>
      </c>
      <c r="B25" s="2" t="s">
        <v>24</v>
      </c>
      <c r="C25" s="4">
        <v>3</v>
      </c>
      <c r="D25" s="5" t="s">
        <v>207</v>
      </c>
      <c r="E25" s="6"/>
      <c r="F25" s="7"/>
      <c r="G25" s="8">
        <f t="shared" si="0"/>
        <v>0</v>
      </c>
      <c r="L25" s="10" t="str">
        <f>MID(L24,2,2)</f>
        <v>00</v>
      </c>
      <c r="Q25" s="10" t="str">
        <f ca="1">IF(VALUE(MID(L24,1,1))&gt;0,IF(VALUE(L25)&lt;1,CONCATENATE(INDIRECT(CONCATENATE("K",MID(L24,1,1))),IF(VALUE(L29+L30)=0," Mil Reais"," Mil e")),IF(VALUE(MID(L24,1,1))=1,"Cento e ",CONCATENATE(INDIRECT(CONCATENATE("K",VALUE(MID(L24,1,1))))," e "))),"")</f>
        <v/>
      </c>
      <c r="Z25" s="3">
        <v>12808</v>
      </c>
    </row>
    <row r="26" spans="1:26" x14ac:dyDescent="0.25">
      <c r="A26" s="2">
        <v>16</v>
      </c>
      <c r="B26" s="2" t="s">
        <v>24</v>
      </c>
      <c r="C26" s="4">
        <v>2</v>
      </c>
      <c r="D26" s="5" t="s">
        <v>208</v>
      </c>
      <c r="E26" s="6"/>
      <c r="F26" s="7"/>
      <c r="G26" s="8">
        <f t="shared" si="0"/>
        <v>0</v>
      </c>
      <c r="L26" s="10" t="str">
        <f>IF(VALUE(L25)&gt;0,IF(VALUE(MID(L25,1,1))&lt; 2,CONCATENATE("I",VALUE(L25)),CONCATENATE("J",MID(L25,1,1)-1)),"")</f>
        <v/>
      </c>
      <c r="M26" s="10" t="str">
        <f>IF(VALUE(MID(L25,2,1))&gt;0,CONCATENATE("I",MID(L25,2,1)),"")</f>
        <v/>
      </c>
      <c r="Q26" s="10" t="str">
        <f ca="1">IF(L26&lt;&gt;"",CONCATENATE(INDIRECT(L26),IF(M26&lt;&gt;"",IF(M26&lt;&gt;L26,IF(MID(L26,1,1)&lt;&gt;MID(M26,1,1),CONCATENATE(" e ",INDIRECT(M26)),""),""),""),IF(VALUE(L24)&gt;1,IF(VALUE(L29+L30)=0," Mil Reais"," Mil e"),IF(VALUE(L29+L30)=0," Mil Reais"," Mil e"))),"")</f>
        <v/>
      </c>
      <c r="Z26" s="3">
        <v>12810</v>
      </c>
    </row>
    <row r="27" spans="1:26" ht="22.5" x14ac:dyDescent="0.25">
      <c r="A27" s="2">
        <v>17</v>
      </c>
      <c r="B27" s="2" t="s">
        <v>24</v>
      </c>
      <c r="C27" s="4">
        <v>5</v>
      </c>
      <c r="D27" s="5" t="s">
        <v>209</v>
      </c>
      <c r="E27" s="6"/>
      <c r="F27" s="7"/>
      <c r="G27" s="8">
        <f t="shared" si="0"/>
        <v>0</v>
      </c>
      <c r="Z27" s="3">
        <v>12803</v>
      </c>
    </row>
    <row r="28" spans="1:26" x14ac:dyDescent="0.25">
      <c r="A28" s="2">
        <v>18</v>
      </c>
      <c r="B28" s="2" t="s">
        <v>24</v>
      </c>
      <c r="C28" s="4">
        <v>5</v>
      </c>
      <c r="D28" s="5" t="s">
        <v>210</v>
      </c>
      <c r="E28" s="6"/>
      <c r="F28" s="7"/>
      <c r="G28" s="8">
        <f t="shared" si="0"/>
        <v>0</v>
      </c>
      <c r="Z28" s="3">
        <v>12551</v>
      </c>
    </row>
    <row r="29" spans="1:26" x14ac:dyDescent="0.25">
      <c r="A29" s="2">
        <v>19</v>
      </c>
      <c r="B29" s="2" t="s">
        <v>24</v>
      </c>
      <c r="C29" s="4">
        <v>10</v>
      </c>
      <c r="D29" s="5" t="s">
        <v>211</v>
      </c>
      <c r="E29" s="6"/>
      <c r="F29" s="7"/>
      <c r="G29" s="8">
        <f t="shared" si="0"/>
        <v>0</v>
      </c>
      <c r="L29" s="10" t="str">
        <f>P4</f>
        <v>000</v>
      </c>
      <c r="Z29" s="3">
        <v>12813</v>
      </c>
    </row>
    <row r="30" spans="1:26" ht="22.5" x14ac:dyDescent="0.25">
      <c r="A30" s="2">
        <v>20</v>
      </c>
      <c r="B30" s="2" t="s">
        <v>24</v>
      </c>
      <c r="C30" s="4">
        <v>6</v>
      </c>
      <c r="D30" s="5" t="s">
        <v>212</v>
      </c>
      <c r="E30" s="6"/>
      <c r="F30" s="7"/>
      <c r="G30" s="8">
        <f t="shared" si="0"/>
        <v>0</v>
      </c>
      <c r="L30" s="10" t="str">
        <f>MID(L29,2,2)</f>
        <v>00</v>
      </c>
      <c r="Q30" s="10" t="str">
        <f ca="1">IF(VALUE(MID(L29,1,1))&gt;0,IF(VALUE(L30)&lt;1,CONCATENATE(INDIRECT(CONCATENATE("K",MID(L29,1,1)))," Reais"),IF(VALUE(MID(L29,1,1))=1,"Cento e ",CONCATENATE(INDIRECT(CONCATENATE("K",VALUE(MID(L29,1,1))))," e "))),"")</f>
        <v/>
      </c>
      <c r="Z30" s="3">
        <v>12552</v>
      </c>
    </row>
    <row r="31" spans="1:26" ht="33.75" x14ac:dyDescent="0.25">
      <c r="A31" s="2">
        <v>21</v>
      </c>
      <c r="B31" s="2" t="s">
        <v>24</v>
      </c>
      <c r="C31" s="4">
        <v>3</v>
      </c>
      <c r="D31" s="5" t="s">
        <v>213</v>
      </c>
      <c r="E31" s="6"/>
      <c r="F31" s="7"/>
      <c r="G31" s="8">
        <f t="shared" si="0"/>
        <v>0</v>
      </c>
      <c r="L31" s="10" t="str">
        <f>IF(VALUE(L30)&gt;0,IF(VALUE(MID(L30,1,1))&lt; 2,CONCATENATE("I",VALUE(L30)),CONCATENATE("J",MID(L30,1,1)-1)),"")</f>
        <v/>
      </c>
      <c r="M31" s="10" t="str">
        <f>IF(VALUE(MID(L30,2,1))&gt;0,CONCATENATE("I",MID(L30,2,1)),"")</f>
        <v/>
      </c>
      <c r="Q31" s="10" t="str">
        <f ca="1">IF(L31&lt;&gt;"",CONCATENATE(INDIRECT(L31),IF(M31&lt;&gt;"",IF(M31&lt;&gt;L31,IF(MID(L31,1,1)&lt;&gt;MID(M31,1,1),CONCATENATE(" e ",INDIRECT(M31)),""),""),""),IF(VALUE(L29)&gt;1," Reais", " Real")),"")</f>
        <v/>
      </c>
      <c r="Z31" s="3">
        <v>20738</v>
      </c>
    </row>
    <row r="32" spans="1:26" x14ac:dyDescent="0.25">
      <c r="A32" s="2">
        <v>22</v>
      </c>
      <c r="B32" s="2" t="s">
        <v>24</v>
      </c>
      <c r="C32" s="4">
        <v>10</v>
      </c>
      <c r="D32" s="5" t="s">
        <v>214</v>
      </c>
      <c r="E32" s="6"/>
      <c r="F32" s="7"/>
      <c r="G32" s="8">
        <f t="shared" si="0"/>
        <v>0</v>
      </c>
      <c r="Z32" s="3">
        <v>12561</v>
      </c>
    </row>
    <row r="33" spans="1:26" x14ac:dyDescent="0.25">
      <c r="A33" s="2">
        <v>23</v>
      </c>
      <c r="B33" s="2" t="s">
        <v>24</v>
      </c>
      <c r="C33" s="4">
        <v>2</v>
      </c>
      <c r="D33" s="5" t="s">
        <v>215</v>
      </c>
      <c r="E33" s="6"/>
      <c r="F33" s="7"/>
      <c r="G33" s="8">
        <f t="shared" si="0"/>
        <v>0</v>
      </c>
      <c r="Z33" s="3">
        <v>7498</v>
      </c>
    </row>
    <row r="34" spans="1:26" ht="22.5" x14ac:dyDescent="0.25">
      <c r="A34" s="2">
        <v>24</v>
      </c>
      <c r="B34" s="2" t="s">
        <v>24</v>
      </c>
      <c r="C34" s="4">
        <v>2</v>
      </c>
      <c r="D34" s="5" t="s">
        <v>216</v>
      </c>
      <c r="E34" s="6"/>
      <c r="F34" s="7"/>
      <c r="G34" s="8">
        <f t="shared" si="0"/>
        <v>0</v>
      </c>
      <c r="Z34" s="3">
        <v>12786</v>
      </c>
    </row>
    <row r="35" spans="1:26" x14ac:dyDescent="0.25">
      <c r="A35" s="2">
        <v>25</v>
      </c>
      <c r="B35" s="2" t="s">
        <v>24</v>
      </c>
      <c r="C35" s="4">
        <v>2</v>
      </c>
      <c r="D35" s="5" t="s">
        <v>217</v>
      </c>
      <c r="E35" s="6"/>
      <c r="F35" s="7"/>
      <c r="G35" s="8">
        <f t="shared" si="0"/>
        <v>0</v>
      </c>
      <c r="L35" s="10" t="str">
        <f>P5</f>
        <v>000</v>
      </c>
      <c r="Z35" s="3">
        <v>6065</v>
      </c>
    </row>
    <row r="36" spans="1:26" x14ac:dyDescent="0.25">
      <c r="A36" s="2">
        <v>26</v>
      </c>
      <c r="B36" s="2" t="s">
        <v>24</v>
      </c>
      <c r="C36" s="4">
        <v>2</v>
      </c>
      <c r="D36" s="5" t="s">
        <v>218</v>
      </c>
      <c r="E36" s="6"/>
      <c r="F36" s="7"/>
      <c r="G36" s="8">
        <f t="shared" si="0"/>
        <v>0</v>
      </c>
      <c r="L36" s="10" t="str">
        <f>IF(L35&lt;&gt;"",IF(VALUE(L35)&gt;0,IF(VALUE(MID(L35,1,1))&lt; 2,CONCATENATE("I",VALUE(L35)),CONCATENATE("J",MID(L35,1,1)-1)),""),"")</f>
        <v/>
      </c>
      <c r="M36" s="10" t="str">
        <f>IF(VALUE(MID(L35,2,1))&gt;0,CONCATENATE("I",MID(L35,2,1)),"")</f>
        <v/>
      </c>
      <c r="Q36" s="10" t="str">
        <f ca="1">IF(L36&lt;&gt;"",CONCATENATE(INDIRECT(L36),IF(M36&lt;&gt;"",IF(M36&lt;&gt;L36,IF(MID(L36,1,1)&lt;&gt;MID(M36,1,1),CONCATENATE(" e ",INDIRECT(M36)),""),""),""),IF(VALUE(L35)&gt;1," Centavos"," Centavo")),"")</f>
        <v/>
      </c>
      <c r="Z36" s="3">
        <v>12833</v>
      </c>
    </row>
    <row r="37" spans="1:26" ht="22.5" x14ac:dyDescent="0.25">
      <c r="A37" s="2">
        <v>27</v>
      </c>
      <c r="B37" s="2" t="s">
        <v>24</v>
      </c>
      <c r="C37" s="4">
        <v>5</v>
      </c>
      <c r="D37" s="5" t="s">
        <v>219</v>
      </c>
      <c r="E37" s="6"/>
      <c r="F37" s="7"/>
      <c r="G37" s="8">
        <f t="shared" si="0"/>
        <v>0</v>
      </c>
      <c r="Z37" s="3">
        <v>12554</v>
      </c>
    </row>
    <row r="38" spans="1:26" x14ac:dyDescent="0.25">
      <c r="A38" s="2">
        <v>28</v>
      </c>
      <c r="B38" s="2" t="s">
        <v>24</v>
      </c>
      <c r="C38" s="4">
        <v>5</v>
      </c>
      <c r="D38" s="5" t="s">
        <v>220</v>
      </c>
      <c r="E38" s="6"/>
      <c r="F38" s="7"/>
      <c r="G38" s="8">
        <f t="shared" si="0"/>
        <v>0</v>
      </c>
      <c r="Z38" s="3">
        <v>12835</v>
      </c>
    </row>
    <row r="39" spans="1:26" x14ac:dyDescent="0.25">
      <c r="A39" s="2">
        <v>29</v>
      </c>
      <c r="B39" s="2" t="s">
        <v>24</v>
      </c>
      <c r="C39" s="4">
        <v>2</v>
      </c>
      <c r="D39" s="5" t="s">
        <v>221</v>
      </c>
      <c r="E39" s="6"/>
      <c r="F39" s="7"/>
      <c r="G39" s="8">
        <f t="shared" si="0"/>
        <v>0</v>
      </c>
      <c r="Z39" s="3">
        <v>12836</v>
      </c>
    </row>
    <row r="40" spans="1:26" x14ac:dyDescent="0.25">
      <c r="A40" s="2">
        <v>30</v>
      </c>
      <c r="B40" s="2" t="s">
        <v>222</v>
      </c>
      <c r="C40" s="4">
        <v>4</v>
      </c>
      <c r="D40" s="5" t="s">
        <v>223</v>
      </c>
      <c r="E40" s="6"/>
      <c r="F40" s="7"/>
      <c r="G40" s="8">
        <f t="shared" si="0"/>
        <v>0</v>
      </c>
      <c r="Z40" s="3">
        <v>7502</v>
      </c>
    </row>
    <row r="41" spans="1:26" x14ac:dyDescent="0.25">
      <c r="A41" s="2">
        <v>31</v>
      </c>
      <c r="B41" s="2" t="s">
        <v>222</v>
      </c>
      <c r="C41" s="4">
        <v>4</v>
      </c>
      <c r="D41" s="5" t="s">
        <v>224</v>
      </c>
      <c r="E41" s="6"/>
      <c r="F41" s="7"/>
      <c r="G41" s="8">
        <f t="shared" si="0"/>
        <v>0</v>
      </c>
      <c r="Z41" s="3">
        <v>7503</v>
      </c>
    </row>
    <row r="42" spans="1:26" ht="22.5" x14ac:dyDescent="0.25">
      <c r="A42" s="2">
        <v>32</v>
      </c>
      <c r="B42" s="2" t="s">
        <v>24</v>
      </c>
      <c r="C42" s="4">
        <v>5</v>
      </c>
      <c r="D42" s="5" t="s">
        <v>225</v>
      </c>
      <c r="E42" s="6"/>
      <c r="F42" s="7"/>
      <c r="G42" s="8">
        <f t="shared" si="0"/>
        <v>0</v>
      </c>
      <c r="Z42" s="3">
        <v>12559</v>
      </c>
    </row>
    <row r="43" spans="1:26" ht="22.5" x14ac:dyDescent="0.25">
      <c r="A43" s="2">
        <v>33</v>
      </c>
      <c r="B43" s="2" t="s">
        <v>24</v>
      </c>
      <c r="C43" s="4">
        <v>5</v>
      </c>
      <c r="D43" s="5" t="s">
        <v>226</v>
      </c>
      <c r="E43" s="6"/>
      <c r="F43" s="7"/>
      <c r="G43" s="8">
        <f t="shared" ref="G43:G74" si="1">IFERROR(C43*F43,0)</f>
        <v>0</v>
      </c>
      <c r="Z43" s="3">
        <v>12560</v>
      </c>
    </row>
    <row r="44" spans="1:26" x14ac:dyDescent="0.25">
      <c r="A44" s="2">
        <v>34</v>
      </c>
      <c r="B44" s="2" t="s">
        <v>24</v>
      </c>
      <c r="C44" s="4">
        <v>5</v>
      </c>
      <c r="D44" s="5" t="s">
        <v>227</v>
      </c>
      <c r="E44" s="6"/>
      <c r="F44" s="7"/>
      <c r="G44" s="8">
        <f t="shared" si="1"/>
        <v>0</v>
      </c>
      <c r="Z44" s="3">
        <v>12848</v>
      </c>
    </row>
    <row r="45" spans="1:26" x14ac:dyDescent="0.25">
      <c r="A45" s="2">
        <v>35</v>
      </c>
      <c r="B45" s="2" t="s">
        <v>24</v>
      </c>
      <c r="C45" s="4">
        <v>5</v>
      </c>
      <c r="D45" s="5" t="s">
        <v>228</v>
      </c>
      <c r="E45" s="6"/>
      <c r="F45" s="7"/>
      <c r="G45" s="8">
        <f t="shared" si="1"/>
        <v>0</v>
      </c>
      <c r="Z45" s="3">
        <v>12847</v>
      </c>
    </row>
    <row r="46" spans="1:26" x14ac:dyDescent="0.25">
      <c r="A46" s="2">
        <v>36</v>
      </c>
      <c r="B46" s="2" t="s">
        <v>24</v>
      </c>
      <c r="C46" s="4">
        <v>2</v>
      </c>
      <c r="D46" s="5" t="s">
        <v>229</v>
      </c>
      <c r="E46" s="6"/>
      <c r="F46" s="7"/>
      <c r="G46" s="8">
        <f t="shared" si="1"/>
        <v>0</v>
      </c>
      <c r="Z46" s="3">
        <v>12850</v>
      </c>
    </row>
    <row r="47" spans="1:26" ht="22.5" x14ac:dyDescent="0.25">
      <c r="A47" s="2">
        <v>37</v>
      </c>
      <c r="B47" s="2" t="s">
        <v>24</v>
      </c>
      <c r="C47" s="4">
        <v>5</v>
      </c>
      <c r="D47" s="5" t="s">
        <v>230</v>
      </c>
      <c r="E47" s="6"/>
      <c r="F47" s="7"/>
      <c r="G47" s="8">
        <f t="shared" si="1"/>
        <v>0</v>
      </c>
      <c r="Z47" s="3">
        <v>12849</v>
      </c>
    </row>
    <row r="48" spans="1:26" x14ac:dyDescent="0.25">
      <c r="A48" s="2">
        <v>38</v>
      </c>
      <c r="B48" s="2" t="s">
        <v>24</v>
      </c>
      <c r="C48" s="4">
        <v>5</v>
      </c>
      <c r="D48" s="5" t="s">
        <v>231</v>
      </c>
      <c r="E48" s="6"/>
      <c r="F48" s="7"/>
      <c r="G48" s="8">
        <f t="shared" si="1"/>
        <v>0</v>
      </c>
      <c r="Z48" s="3">
        <v>12094</v>
      </c>
    </row>
    <row r="49" spans="1:26" x14ac:dyDescent="0.25">
      <c r="A49" s="2">
        <v>39</v>
      </c>
      <c r="B49" s="2" t="s">
        <v>232</v>
      </c>
      <c r="C49" s="4">
        <v>1</v>
      </c>
      <c r="D49" s="5" t="s">
        <v>233</v>
      </c>
      <c r="E49" s="6"/>
      <c r="F49" s="7"/>
      <c r="G49" s="8">
        <f t="shared" si="1"/>
        <v>0</v>
      </c>
      <c r="Z49" s="3">
        <v>7511</v>
      </c>
    </row>
    <row r="50" spans="1:26" x14ac:dyDescent="0.25">
      <c r="A50" s="2">
        <v>40</v>
      </c>
      <c r="B50" s="2" t="s">
        <v>222</v>
      </c>
      <c r="C50" s="4">
        <v>2</v>
      </c>
      <c r="D50" s="5" t="s">
        <v>234</v>
      </c>
      <c r="E50" s="6"/>
      <c r="F50" s="7"/>
      <c r="G50" s="8">
        <f t="shared" si="1"/>
        <v>0</v>
      </c>
      <c r="Z50" s="3">
        <v>7512</v>
      </c>
    </row>
    <row r="51" spans="1:26" x14ac:dyDescent="0.25">
      <c r="A51" s="2">
        <v>41</v>
      </c>
      <c r="B51" s="2" t="s">
        <v>24</v>
      </c>
      <c r="C51" s="4">
        <v>2</v>
      </c>
      <c r="D51" s="5" t="s">
        <v>235</v>
      </c>
      <c r="E51" s="6"/>
      <c r="F51" s="7"/>
      <c r="G51" s="8">
        <f t="shared" si="1"/>
        <v>0</v>
      </c>
      <c r="Z51" s="3">
        <v>12859</v>
      </c>
    </row>
    <row r="52" spans="1:26" ht="33.75" x14ac:dyDescent="0.25">
      <c r="A52" s="2">
        <v>42</v>
      </c>
      <c r="B52" s="2" t="s">
        <v>24</v>
      </c>
      <c r="C52" s="4">
        <v>2</v>
      </c>
      <c r="D52" s="5" t="s">
        <v>236</v>
      </c>
      <c r="E52" s="6"/>
      <c r="F52" s="7"/>
      <c r="G52" s="8">
        <f t="shared" si="1"/>
        <v>0</v>
      </c>
      <c r="Z52" s="3">
        <v>20740</v>
      </c>
    </row>
    <row r="53" spans="1:26" x14ac:dyDescent="0.25">
      <c r="A53" s="2">
        <v>43</v>
      </c>
      <c r="B53" s="2" t="s">
        <v>222</v>
      </c>
      <c r="C53" s="4">
        <v>3</v>
      </c>
      <c r="D53" s="5" t="s">
        <v>237</v>
      </c>
      <c r="E53" s="6"/>
      <c r="F53" s="7"/>
      <c r="G53" s="8">
        <f t="shared" si="1"/>
        <v>0</v>
      </c>
      <c r="Z53" s="3">
        <v>7515</v>
      </c>
    </row>
    <row r="54" spans="1:26" x14ac:dyDescent="0.25">
      <c r="A54" s="2">
        <v>44</v>
      </c>
      <c r="B54" s="2" t="s">
        <v>24</v>
      </c>
      <c r="C54" s="4">
        <v>3</v>
      </c>
      <c r="D54" s="5" t="s">
        <v>238</v>
      </c>
      <c r="E54" s="6"/>
      <c r="F54" s="7"/>
      <c r="G54" s="8">
        <f t="shared" si="1"/>
        <v>0</v>
      </c>
      <c r="Z54" s="3">
        <v>12861</v>
      </c>
    </row>
    <row r="55" spans="1:26" ht="22.5" x14ac:dyDescent="0.25">
      <c r="A55" s="2">
        <v>45</v>
      </c>
      <c r="B55" s="2" t="s">
        <v>24</v>
      </c>
      <c r="C55" s="4">
        <v>2</v>
      </c>
      <c r="D55" s="5" t="s">
        <v>239</v>
      </c>
      <c r="E55" s="6"/>
      <c r="F55" s="7"/>
      <c r="G55" s="8">
        <f t="shared" si="1"/>
        <v>0</v>
      </c>
      <c r="Z55" s="3">
        <v>13122</v>
      </c>
    </row>
    <row r="56" spans="1:26" ht="22.5" x14ac:dyDescent="0.25">
      <c r="A56" s="2">
        <v>46</v>
      </c>
      <c r="B56" s="2" t="s">
        <v>24</v>
      </c>
      <c r="C56" s="4">
        <v>2</v>
      </c>
      <c r="D56" s="5" t="s">
        <v>240</v>
      </c>
      <c r="E56" s="6"/>
      <c r="F56" s="7"/>
      <c r="G56" s="8">
        <f t="shared" si="1"/>
        <v>0</v>
      </c>
      <c r="Z56" s="3">
        <v>13124</v>
      </c>
    </row>
    <row r="57" spans="1:26" ht="22.5" x14ac:dyDescent="0.25">
      <c r="A57" s="2">
        <v>47</v>
      </c>
      <c r="B57" s="2" t="s">
        <v>24</v>
      </c>
      <c r="C57" s="4">
        <v>2</v>
      </c>
      <c r="D57" s="5" t="s">
        <v>241</v>
      </c>
      <c r="E57" s="6"/>
      <c r="F57" s="7"/>
      <c r="G57" s="8">
        <f t="shared" si="1"/>
        <v>0</v>
      </c>
      <c r="Z57" s="3">
        <v>13125</v>
      </c>
    </row>
    <row r="58" spans="1:26" ht="22.5" x14ac:dyDescent="0.25">
      <c r="A58" s="2">
        <v>48</v>
      </c>
      <c r="B58" s="2" t="s">
        <v>24</v>
      </c>
      <c r="C58" s="4">
        <v>1</v>
      </c>
      <c r="D58" s="5" t="s">
        <v>242</v>
      </c>
      <c r="E58" s="6"/>
      <c r="F58" s="7"/>
      <c r="G58" s="8">
        <f t="shared" si="1"/>
        <v>0</v>
      </c>
      <c r="Z58" s="3">
        <v>12812</v>
      </c>
    </row>
    <row r="59" spans="1:26" x14ac:dyDescent="0.25">
      <c r="A59" s="2">
        <v>49</v>
      </c>
      <c r="B59" s="2" t="s">
        <v>232</v>
      </c>
      <c r="C59" s="4">
        <v>3</v>
      </c>
      <c r="D59" s="5" t="s">
        <v>243</v>
      </c>
      <c r="E59" s="6"/>
      <c r="F59" s="7"/>
      <c r="G59" s="8">
        <f t="shared" si="1"/>
        <v>0</v>
      </c>
      <c r="Z59" s="3">
        <v>7518</v>
      </c>
    </row>
    <row r="60" spans="1:26" ht="22.5" x14ac:dyDescent="0.25">
      <c r="A60" s="2">
        <v>50</v>
      </c>
      <c r="B60" s="2" t="s">
        <v>140</v>
      </c>
      <c r="C60" s="4">
        <v>5</v>
      </c>
      <c r="D60" s="5" t="s">
        <v>244</v>
      </c>
      <c r="E60" s="6"/>
      <c r="F60" s="7"/>
      <c r="G60" s="8">
        <f t="shared" si="1"/>
        <v>0</v>
      </c>
      <c r="Z60" s="3">
        <v>20741</v>
      </c>
    </row>
    <row r="61" spans="1:26" ht="22.5" x14ac:dyDescent="0.25">
      <c r="A61" s="2">
        <v>51</v>
      </c>
      <c r="B61" s="2" t="s">
        <v>24</v>
      </c>
      <c r="C61" s="4">
        <v>3</v>
      </c>
      <c r="D61" s="5" t="s">
        <v>245</v>
      </c>
      <c r="E61" s="6"/>
      <c r="F61" s="7"/>
      <c r="G61" s="8">
        <f t="shared" si="1"/>
        <v>0</v>
      </c>
      <c r="Z61" s="3">
        <v>12868</v>
      </c>
    </row>
    <row r="62" spans="1:26" ht="22.5" x14ac:dyDescent="0.25">
      <c r="A62" s="2">
        <v>52</v>
      </c>
      <c r="B62" s="2" t="s">
        <v>232</v>
      </c>
      <c r="C62" s="4">
        <v>3</v>
      </c>
      <c r="D62" s="5" t="s">
        <v>246</v>
      </c>
      <c r="E62" s="6"/>
      <c r="F62" s="7"/>
      <c r="G62" s="8">
        <f t="shared" si="1"/>
        <v>0</v>
      </c>
      <c r="Z62" s="3">
        <v>7521</v>
      </c>
    </row>
    <row r="63" spans="1:26" x14ac:dyDescent="0.25">
      <c r="A63" s="2">
        <v>53</v>
      </c>
      <c r="B63" s="2" t="s">
        <v>24</v>
      </c>
      <c r="C63" s="4">
        <v>5</v>
      </c>
      <c r="D63" s="5" t="s">
        <v>247</v>
      </c>
      <c r="E63" s="6"/>
      <c r="F63" s="7"/>
      <c r="G63" s="8">
        <f t="shared" si="1"/>
        <v>0</v>
      </c>
      <c r="Z63" s="3">
        <v>12562</v>
      </c>
    </row>
    <row r="64" spans="1:26" x14ac:dyDescent="0.25">
      <c r="A64" s="2">
        <v>54</v>
      </c>
      <c r="B64" s="2" t="s">
        <v>22</v>
      </c>
      <c r="C64" s="4">
        <v>5</v>
      </c>
      <c r="D64" s="5" t="s">
        <v>248</v>
      </c>
      <c r="E64" s="6"/>
      <c r="F64" s="7"/>
      <c r="G64" s="8">
        <f t="shared" si="1"/>
        <v>0</v>
      </c>
      <c r="Z64" s="3">
        <v>12871</v>
      </c>
    </row>
    <row r="65" spans="1:26" x14ac:dyDescent="0.25">
      <c r="A65" s="2">
        <v>55</v>
      </c>
      <c r="B65" s="2" t="s">
        <v>24</v>
      </c>
      <c r="C65" s="4">
        <v>8</v>
      </c>
      <c r="D65" s="5" t="s">
        <v>249</v>
      </c>
      <c r="E65" s="6"/>
      <c r="F65" s="7"/>
      <c r="G65" s="8">
        <f t="shared" si="1"/>
        <v>0</v>
      </c>
      <c r="Z65" s="3">
        <v>12872</v>
      </c>
    </row>
    <row r="66" spans="1:26" x14ac:dyDescent="0.25">
      <c r="A66" s="2">
        <v>56</v>
      </c>
      <c r="B66" s="2" t="s">
        <v>24</v>
      </c>
      <c r="C66" s="4">
        <v>2</v>
      </c>
      <c r="D66" s="5" t="s">
        <v>250</v>
      </c>
      <c r="E66" s="6"/>
      <c r="F66" s="7"/>
      <c r="G66" s="8">
        <f t="shared" si="1"/>
        <v>0</v>
      </c>
      <c r="Z66" s="3">
        <v>12875</v>
      </c>
    </row>
    <row r="67" spans="1:26" x14ac:dyDescent="0.25">
      <c r="A67" s="2">
        <v>57</v>
      </c>
      <c r="B67" s="2" t="s">
        <v>24</v>
      </c>
      <c r="C67" s="4">
        <v>5</v>
      </c>
      <c r="D67" s="5" t="s">
        <v>251</v>
      </c>
      <c r="E67" s="6"/>
      <c r="F67" s="7"/>
      <c r="G67" s="8">
        <f t="shared" si="1"/>
        <v>0</v>
      </c>
      <c r="Z67" s="3">
        <v>12563</v>
      </c>
    </row>
    <row r="68" spans="1:26" ht="22.5" x14ac:dyDescent="0.25">
      <c r="A68" s="2">
        <v>58</v>
      </c>
      <c r="B68" s="2" t="s">
        <v>24</v>
      </c>
      <c r="C68" s="4">
        <v>5</v>
      </c>
      <c r="D68" s="5" t="s">
        <v>252</v>
      </c>
      <c r="E68" s="6"/>
      <c r="F68" s="7"/>
      <c r="G68" s="8">
        <f t="shared" si="1"/>
        <v>0</v>
      </c>
      <c r="Z68" s="3">
        <v>12876</v>
      </c>
    </row>
    <row r="69" spans="1:26" x14ac:dyDescent="0.25">
      <c r="A69" s="2">
        <v>59</v>
      </c>
      <c r="B69" s="2" t="s">
        <v>24</v>
      </c>
      <c r="C69" s="4">
        <v>5</v>
      </c>
      <c r="D69" s="5" t="s">
        <v>253</v>
      </c>
      <c r="E69" s="6"/>
      <c r="F69" s="7"/>
      <c r="G69" s="8">
        <f t="shared" si="1"/>
        <v>0</v>
      </c>
      <c r="Z69" s="3">
        <v>12878</v>
      </c>
    </row>
    <row r="70" spans="1:26" x14ac:dyDescent="0.25">
      <c r="A70" s="2">
        <v>60</v>
      </c>
      <c r="B70" s="2" t="s">
        <v>140</v>
      </c>
      <c r="C70" s="4">
        <v>5</v>
      </c>
      <c r="D70" s="5" t="s">
        <v>254</v>
      </c>
      <c r="E70" s="6"/>
      <c r="F70" s="7"/>
      <c r="G70" s="8">
        <f t="shared" si="1"/>
        <v>0</v>
      </c>
      <c r="Z70" s="3">
        <v>12879</v>
      </c>
    </row>
    <row r="71" spans="1:26" x14ac:dyDescent="0.25">
      <c r="A71" s="2">
        <v>61</v>
      </c>
      <c r="B71" s="2" t="s">
        <v>232</v>
      </c>
      <c r="C71" s="4">
        <v>5</v>
      </c>
      <c r="D71" s="5" t="s">
        <v>255</v>
      </c>
      <c r="E71" s="6"/>
      <c r="F71" s="7"/>
      <c r="G71" s="8">
        <f t="shared" si="1"/>
        <v>0</v>
      </c>
      <c r="Z71" s="3">
        <v>7527</v>
      </c>
    </row>
    <row r="72" spans="1:26" x14ac:dyDescent="0.25">
      <c r="A72" s="2">
        <v>62</v>
      </c>
      <c r="B72" s="2" t="s">
        <v>232</v>
      </c>
      <c r="C72" s="4">
        <v>4</v>
      </c>
      <c r="D72" s="5" t="s">
        <v>256</v>
      </c>
      <c r="E72" s="6"/>
      <c r="F72" s="7"/>
      <c r="G72" s="8">
        <f t="shared" si="1"/>
        <v>0</v>
      </c>
      <c r="Z72" s="3">
        <v>7528</v>
      </c>
    </row>
    <row r="73" spans="1:26" x14ac:dyDescent="0.25">
      <c r="A73" s="2">
        <v>63</v>
      </c>
      <c r="B73" s="2" t="s">
        <v>24</v>
      </c>
      <c r="C73" s="4">
        <v>5</v>
      </c>
      <c r="D73" s="5" t="s">
        <v>257</v>
      </c>
      <c r="E73" s="6"/>
      <c r="F73" s="7"/>
      <c r="G73" s="8">
        <f t="shared" si="1"/>
        <v>0</v>
      </c>
      <c r="Z73" s="3">
        <v>12095</v>
      </c>
    </row>
    <row r="74" spans="1:26" x14ac:dyDescent="0.25">
      <c r="G74" s="9">
        <f>SUM(G11:G12:G13:G14:G15:G16:G17:G18:G19:G20:G21:G22:G23:G24:G25:G26:G27:G28:G29:G30:G31:G32:G33:G34:G35:G36:G37:G38:G39:G40:G41:G42:G43:G44:G45:G46:G47:G48:G49:G50:G51:G52:G53:G54:G55:G56:G57:G58:G59:G60:G61:G62:G63:G64:G65:G66:G67:G68:G69:G70:G71:G72:G73)</f>
        <v>0</v>
      </c>
    </row>
    <row r="76" spans="1:26" x14ac:dyDescent="0.25">
      <c r="A76" s="18" t="s">
        <v>64</v>
      </c>
      <c r="B76" s="14"/>
      <c r="C76" s="19" t="str">
        <f ca="1">M8</f>
        <v xml:space="preserve">    </v>
      </c>
      <c r="D76" s="14"/>
      <c r="E76" s="14"/>
      <c r="F76" s="14"/>
      <c r="G76" s="14"/>
    </row>
  </sheetData>
  <sheetProtection password="C703" sheet="1" objects="1" scenarios="1"/>
  <mergeCells count="6">
    <mergeCell ref="D2:G2"/>
    <mergeCell ref="D3:G3"/>
    <mergeCell ref="A7:G7"/>
    <mergeCell ref="A8:G8"/>
    <mergeCell ref="A76:B76"/>
    <mergeCell ref="C76:G76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0"/>
  <sheetViews>
    <sheetView showGridLines="0" workbookViewId="0"/>
  </sheetViews>
  <sheetFormatPr defaultRowHeight="15" x14ac:dyDescent="0.25"/>
  <cols>
    <col min="1" max="1" width="7.7109375" customWidth="1"/>
    <col min="2" max="2" width="6.5703125" bestFit="1" customWidth="1"/>
    <col min="3" max="3" width="8.140625" bestFit="1" customWidth="1"/>
    <col min="4" max="4" width="26.7109375" customWidth="1"/>
    <col min="5" max="5" width="18.28515625" customWidth="1"/>
    <col min="6" max="6" width="10.28515625" bestFit="1" customWidth="1"/>
    <col min="7" max="7" width="30.7109375" customWidth="1"/>
    <col min="9" max="17" width="0" hidden="1" customWidth="1"/>
  </cols>
  <sheetData>
    <row r="1" spans="1:26" x14ac:dyDescent="0.25">
      <c r="I1" s="10" t="s">
        <v>65</v>
      </c>
      <c r="J1" s="10" t="s">
        <v>84</v>
      </c>
      <c r="K1" s="10" t="s">
        <v>92</v>
      </c>
      <c r="M1" s="10" t="str">
        <f>TEXT(I21,"000000000000,00")</f>
        <v>000000000000,00</v>
      </c>
      <c r="P1" s="10" t="str">
        <f>MID(M1,1,3)</f>
        <v>000</v>
      </c>
    </row>
    <row r="2" spans="1:26" ht="15.75" x14ac:dyDescent="0.25">
      <c r="D2" s="22" t="s">
        <v>0</v>
      </c>
      <c r="E2" s="16"/>
      <c r="F2" s="16"/>
      <c r="G2" s="16"/>
      <c r="I2" s="10" t="s">
        <v>66</v>
      </c>
      <c r="J2" s="10" t="s">
        <v>85</v>
      </c>
      <c r="K2" s="10" t="s">
        <v>93</v>
      </c>
      <c r="P2" s="10" t="str">
        <f>MID(M1,4,3)</f>
        <v>000</v>
      </c>
    </row>
    <row r="3" spans="1:26" ht="15.75" x14ac:dyDescent="0.25">
      <c r="D3" s="22" t="s">
        <v>258</v>
      </c>
      <c r="E3" s="16"/>
      <c r="F3" s="16"/>
      <c r="G3" s="16"/>
      <c r="I3" s="10" t="s">
        <v>67</v>
      </c>
      <c r="J3" s="10" t="s">
        <v>86</v>
      </c>
      <c r="K3" s="10" t="s">
        <v>94</v>
      </c>
      <c r="P3" s="10" t="str">
        <f>MID(M1,7,3)</f>
        <v>000</v>
      </c>
    </row>
    <row r="4" spans="1:26" x14ac:dyDescent="0.25">
      <c r="I4" s="10" t="s">
        <v>68</v>
      </c>
      <c r="J4" s="10" t="s">
        <v>87</v>
      </c>
      <c r="K4" s="10" t="s">
        <v>95</v>
      </c>
      <c r="P4" s="10" t="str">
        <f>MID(M1,10,3)</f>
        <v>000</v>
      </c>
    </row>
    <row r="5" spans="1:26" x14ac:dyDescent="0.25">
      <c r="I5" s="10" t="s">
        <v>69</v>
      </c>
      <c r="J5" s="10" t="s">
        <v>88</v>
      </c>
      <c r="K5" s="10" t="s">
        <v>96</v>
      </c>
      <c r="P5" s="10" t="str">
        <f>IF(VALUE(MID(M1,14,2))&gt;0,MID(M1,14,2),"000")</f>
        <v>000</v>
      </c>
    </row>
    <row r="6" spans="1:26" x14ac:dyDescent="0.25">
      <c r="I6" s="10" t="s">
        <v>70</v>
      </c>
      <c r="J6" s="10" t="s">
        <v>89</v>
      </c>
      <c r="K6" s="10" t="s">
        <v>97</v>
      </c>
    </row>
    <row r="7" spans="1:26" x14ac:dyDescent="0.25">
      <c r="A7" s="23" t="s">
        <v>2</v>
      </c>
      <c r="B7" s="16"/>
      <c r="C7" s="16"/>
      <c r="D7" s="16"/>
      <c r="E7" s="16"/>
      <c r="F7" s="16"/>
      <c r="G7" s="16"/>
      <c r="I7" s="10" t="s">
        <v>71</v>
      </c>
      <c r="J7" s="10" t="s">
        <v>90</v>
      </c>
      <c r="K7" s="10" t="s">
        <v>98</v>
      </c>
    </row>
    <row r="8" spans="1:26" x14ac:dyDescent="0.25">
      <c r="A8" s="23" t="s">
        <v>259</v>
      </c>
      <c r="B8" s="16"/>
      <c r="C8" s="16"/>
      <c r="D8" s="16"/>
      <c r="E8" s="16"/>
      <c r="F8" s="16"/>
      <c r="G8" s="16"/>
      <c r="I8" s="10" t="s">
        <v>72</v>
      </c>
      <c r="J8" s="10" t="s">
        <v>91</v>
      </c>
      <c r="K8" s="10" t="s">
        <v>99</v>
      </c>
      <c r="M8" s="10" t="str">
        <f ca="1">CONCATENATE(Q15,Q16," ",Q20,Q21," ",Q25,Q26," ",Q30,Q31," ",IF(Q36&lt;&gt;"",IF((P1+P2+P3+P4)&gt;0,CONCATENATE(" e ",Q36),Q36),""))</f>
        <v xml:space="preserve">    </v>
      </c>
    </row>
    <row r="9" spans="1:26" x14ac:dyDescent="0.25">
      <c r="I9" s="10" t="s">
        <v>73</v>
      </c>
      <c r="J9" s="10" t="s">
        <v>92</v>
      </c>
      <c r="K9" s="10" t="s">
        <v>100</v>
      </c>
    </row>
    <row r="10" spans="1:26" x14ac:dyDescent="0.25">
      <c r="A10" s="1" t="s">
        <v>15</v>
      </c>
      <c r="B10" s="1" t="s">
        <v>16</v>
      </c>
      <c r="C10" s="1" t="s">
        <v>17</v>
      </c>
      <c r="D10" s="1" t="s">
        <v>18</v>
      </c>
      <c r="E10" s="1" t="s">
        <v>19</v>
      </c>
      <c r="F10" s="1" t="s">
        <v>20</v>
      </c>
      <c r="G10" s="1" t="s">
        <v>21</v>
      </c>
      <c r="I10" s="10" t="s">
        <v>74</v>
      </c>
    </row>
    <row r="11" spans="1:26" x14ac:dyDescent="0.25">
      <c r="A11" s="2">
        <v>1</v>
      </c>
      <c r="B11" s="2" t="s">
        <v>103</v>
      </c>
      <c r="C11" s="4">
        <v>10</v>
      </c>
      <c r="D11" s="5" t="s">
        <v>260</v>
      </c>
      <c r="E11" s="6"/>
      <c r="F11" s="7"/>
      <c r="G11" s="8">
        <f t="shared" ref="G11:G42" si="0">IFERROR(C11*F11,0)</f>
        <v>0</v>
      </c>
      <c r="I11" s="10" t="s">
        <v>75</v>
      </c>
      <c r="Z11" s="3">
        <v>1415</v>
      </c>
    </row>
    <row r="12" spans="1:26" x14ac:dyDescent="0.25">
      <c r="A12" s="2">
        <v>2</v>
      </c>
      <c r="B12" s="2" t="s">
        <v>155</v>
      </c>
      <c r="C12" s="4">
        <v>5</v>
      </c>
      <c r="D12" s="5" t="s">
        <v>261</v>
      </c>
      <c r="E12" s="6"/>
      <c r="F12" s="7"/>
      <c r="G12" s="8">
        <f t="shared" si="0"/>
        <v>0</v>
      </c>
      <c r="I12" s="10" t="s">
        <v>76</v>
      </c>
      <c r="Z12" s="3">
        <v>12693</v>
      </c>
    </row>
    <row r="13" spans="1:26" x14ac:dyDescent="0.25">
      <c r="A13" s="2">
        <v>3</v>
      </c>
      <c r="B13" s="2" t="s">
        <v>24</v>
      </c>
      <c r="C13" s="4">
        <v>25</v>
      </c>
      <c r="D13" s="5" t="s">
        <v>262</v>
      </c>
      <c r="E13" s="6"/>
      <c r="F13" s="7"/>
      <c r="G13" s="8">
        <f t="shared" si="0"/>
        <v>0</v>
      </c>
      <c r="I13" s="10" t="s">
        <v>77</v>
      </c>
      <c r="Z13" s="3">
        <v>2595</v>
      </c>
    </row>
    <row r="14" spans="1:26" x14ac:dyDescent="0.25">
      <c r="A14" s="2">
        <v>4</v>
      </c>
      <c r="B14" s="2" t="s">
        <v>24</v>
      </c>
      <c r="C14" s="4">
        <v>7</v>
      </c>
      <c r="D14" s="5" t="s">
        <v>263</v>
      </c>
      <c r="E14" s="6"/>
      <c r="F14" s="7"/>
      <c r="G14" s="8">
        <f t="shared" si="0"/>
        <v>0</v>
      </c>
      <c r="I14" s="10" t="s">
        <v>78</v>
      </c>
      <c r="L14" s="10" t="str">
        <f>P1</f>
        <v>000</v>
      </c>
      <c r="Z14" s="3">
        <v>6048</v>
      </c>
    </row>
    <row r="15" spans="1:26" x14ac:dyDescent="0.25">
      <c r="A15" s="2">
        <v>5</v>
      </c>
      <c r="B15" s="2" t="s">
        <v>24</v>
      </c>
      <c r="C15" s="4">
        <v>25</v>
      </c>
      <c r="D15" s="5" t="s">
        <v>264</v>
      </c>
      <c r="E15" s="6"/>
      <c r="F15" s="7"/>
      <c r="G15" s="8">
        <f t="shared" si="0"/>
        <v>0</v>
      </c>
      <c r="I15" s="10" t="s">
        <v>79</v>
      </c>
      <c r="L15" s="10" t="str">
        <f>MID(L14,2,2)</f>
        <v>00</v>
      </c>
      <c r="Q15" s="10" t="str">
        <f ca="1">IF(VALUE(MID(L14,1,1))&gt;0,IF(VALUE(L15)&lt;1,CONCATENATE(INDIRECT(CONCATENATE("C",MID(L14,1,1)))," bilhões"),IF(VALUE(MID(L14,1,1))=1,"Cento e ",CONCATENATE(INDIRECT(CONCATENATE("C",VALUE(MID(L14,1,1))))," e "))),"")</f>
        <v/>
      </c>
      <c r="Z15" s="3">
        <v>6049</v>
      </c>
    </row>
    <row r="16" spans="1:26" x14ac:dyDescent="0.25">
      <c r="A16" s="2">
        <v>6</v>
      </c>
      <c r="B16" s="2" t="s">
        <v>24</v>
      </c>
      <c r="C16" s="4">
        <v>15</v>
      </c>
      <c r="D16" s="5" t="s">
        <v>265</v>
      </c>
      <c r="E16" s="6"/>
      <c r="F16" s="7"/>
      <c r="G16" s="8">
        <f t="shared" si="0"/>
        <v>0</v>
      </c>
      <c r="I16" s="10" t="s">
        <v>80</v>
      </c>
      <c r="L16" s="10" t="str">
        <f>IF(VALUE(L15)&gt;0,IF(VALUE(MID(L15,1,1))&lt; 2,CONCATENATE("I",VALUE(L15)),CONCATENATE("J",MID(L15,1,1)-1)),"")</f>
        <v/>
      </c>
      <c r="M16" s="10" t="str">
        <f>IF(VALUE(MID(L15,2,1))&gt;0,CONCATENATE("I",MID(L15,2,1)),"")</f>
        <v/>
      </c>
      <c r="Q16" s="10" t="str">
        <f ca="1">IF(L16&lt;&gt;"",CONCATENATE(INDIRECT(L16),IF(M16&lt;&gt;"",IF(M16&lt;&gt;L16,IF(MID(L16,1,1)&lt;&gt;MID(M16,1,1),CONCATENATE(" e ",INDIRECT(M16)),""),""),""),IF(VALUE(L14)&gt;1," Bilhões", " Bilhão")),"")</f>
        <v/>
      </c>
      <c r="Z16" s="3">
        <v>3652</v>
      </c>
    </row>
    <row r="17" spans="1:26" x14ac:dyDescent="0.25">
      <c r="A17" s="2">
        <v>7</v>
      </c>
      <c r="B17" s="2" t="s">
        <v>24</v>
      </c>
      <c r="C17" s="4">
        <v>20</v>
      </c>
      <c r="D17" s="5" t="s">
        <v>266</v>
      </c>
      <c r="E17" s="6"/>
      <c r="F17" s="7"/>
      <c r="G17" s="8">
        <f t="shared" si="0"/>
        <v>0</v>
      </c>
      <c r="I17" s="10" t="s">
        <v>81</v>
      </c>
      <c r="Z17" s="3">
        <v>6050</v>
      </c>
    </row>
    <row r="18" spans="1:26" x14ac:dyDescent="0.25">
      <c r="A18" s="2">
        <v>8</v>
      </c>
      <c r="B18" s="2" t="s">
        <v>155</v>
      </c>
      <c r="C18" s="4">
        <v>5</v>
      </c>
      <c r="D18" s="5" t="s">
        <v>267</v>
      </c>
      <c r="E18" s="6"/>
      <c r="F18" s="7"/>
      <c r="G18" s="8">
        <f t="shared" si="0"/>
        <v>0</v>
      </c>
      <c r="I18" s="10" t="s">
        <v>82</v>
      </c>
      <c r="Z18" s="3">
        <v>6528</v>
      </c>
    </row>
    <row r="19" spans="1:26" x14ac:dyDescent="0.25">
      <c r="A19" s="2">
        <v>9</v>
      </c>
      <c r="B19" s="2" t="s">
        <v>24</v>
      </c>
      <c r="C19" s="4">
        <v>5</v>
      </c>
      <c r="D19" s="5" t="s">
        <v>268</v>
      </c>
      <c r="E19" s="6"/>
      <c r="F19" s="7"/>
      <c r="G19" s="8">
        <f t="shared" si="0"/>
        <v>0</v>
      </c>
      <c r="I19" s="10" t="s">
        <v>83</v>
      </c>
      <c r="L19" s="10" t="str">
        <f>P2</f>
        <v>000</v>
      </c>
      <c r="Z19" s="3">
        <v>12695</v>
      </c>
    </row>
    <row r="20" spans="1:26" x14ac:dyDescent="0.25">
      <c r="A20" s="2">
        <v>10</v>
      </c>
      <c r="B20" s="2" t="s">
        <v>155</v>
      </c>
      <c r="C20" s="4">
        <v>5</v>
      </c>
      <c r="D20" s="5" t="s">
        <v>269</v>
      </c>
      <c r="E20" s="6"/>
      <c r="F20" s="7"/>
      <c r="G20" s="8">
        <f t="shared" si="0"/>
        <v>0</v>
      </c>
      <c r="L20" s="10" t="str">
        <f>MID(L19,2,2)</f>
        <v>00</v>
      </c>
      <c r="Q20" s="10" t="str">
        <f ca="1">IF(VALUE(MID(L19,1,1))&gt;0,IF(VALUE(L20)&lt;1,CONCATENATE(INDIRECT(CONCATENATE("K",MID(L19,1,1)))," Milhões"),IF(VALUE(MID(L19,1,1))=1,"Cento e ",CONCATENATE(INDIRECT(CONCATENATE("K",VALUE(MID(L19,1,1))))," e "))),"")</f>
        <v/>
      </c>
      <c r="Z20" s="3">
        <v>12906</v>
      </c>
    </row>
    <row r="21" spans="1:26" x14ac:dyDescent="0.25">
      <c r="A21" s="2">
        <v>11</v>
      </c>
      <c r="B21" s="2" t="s">
        <v>155</v>
      </c>
      <c r="C21" s="4">
        <v>1</v>
      </c>
      <c r="D21" s="5" t="s">
        <v>270</v>
      </c>
      <c r="E21" s="6"/>
      <c r="F21" s="7"/>
      <c r="G21" s="8">
        <f t="shared" si="0"/>
        <v>0</v>
      </c>
      <c r="I21" s="11">
        <f>G178</f>
        <v>0</v>
      </c>
      <c r="L21" s="10" t="str">
        <f>IF(VALUE(L20)&gt;0,IF(VALUE(MID(L20,1,1))&lt; 2,CONCATENATE("I",VALUE(L20)),CONCATENATE("J",MID(L20,1,1)-1)),"")</f>
        <v/>
      </c>
      <c r="M21" s="10" t="str">
        <f>IF(VALUE(MID(L20,2,1))&gt;0,CONCATENATE("I",MID(L20,2,1)),"")</f>
        <v/>
      </c>
      <c r="Q21" s="10" t="str">
        <f ca="1">IF(L21&lt;&gt;"",CONCATENATE(INDIRECT(L21),IF(M21&lt;&gt;"",IF(M21&lt;&gt;L21,IF(MID(L21,1,1)&lt;&gt;MID(M21,1,1),CONCATENATE(" e ",INDIRECT(M21)),""),""),""),IF(VALUE(L19)&gt;1,IF(VALUE(L24+L25)=0," Milhões de Reais"," Milhões e"),IF(VALUE(L24+L25+L28+L30)=0," Milhão de Reais"," Milhão"))),"")</f>
        <v/>
      </c>
      <c r="Z21" s="3">
        <v>12907</v>
      </c>
    </row>
    <row r="22" spans="1:26" x14ac:dyDescent="0.25">
      <c r="A22" s="2">
        <v>12</v>
      </c>
      <c r="B22" s="2" t="s">
        <v>22</v>
      </c>
      <c r="C22" s="4">
        <v>10</v>
      </c>
      <c r="D22" s="5" t="s">
        <v>271</v>
      </c>
      <c r="E22" s="6"/>
      <c r="F22" s="7"/>
      <c r="G22" s="8">
        <f t="shared" si="0"/>
        <v>0</v>
      </c>
      <c r="Z22" s="3">
        <v>12614</v>
      </c>
    </row>
    <row r="23" spans="1:26" x14ac:dyDescent="0.25">
      <c r="A23" s="2">
        <v>13</v>
      </c>
      <c r="B23" s="2" t="s">
        <v>22</v>
      </c>
      <c r="C23" s="4">
        <v>3</v>
      </c>
      <c r="D23" s="5" t="s">
        <v>272</v>
      </c>
      <c r="E23" s="6"/>
      <c r="F23" s="7"/>
      <c r="G23" s="8">
        <f t="shared" si="0"/>
        <v>0</v>
      </c>
      <c r="Z23" s="3">
        <v>20755</v>
      </c>
    </row>
    <row r="24" spans="1:26" x14ac:dyDescent="0.25">
      <c r="A24" s="2">
        <v>14</v>
      </c>
      <c r="B24" s="2" t="s">
        <v>22</v>
      </c>
      <c r="C24" s="4">
        <v>1</v>
      </c>
      <c r="D24" s="5" t="s">
        <v>273</v>
      </c>
      <c r="E24" s="6"/>
      <c r="F24" s="7"/>
      <c r="G24" s="8">
        <f t="shared" si="0"/>
        <v>0</v>
      </c>
      <c r="L24" s="10" t="str">
        <f>P3</f>
        <v>000</v>
      </c>
      <c r="Z24" s="3">
        <v>20756</v>
      </c>
    </row>
    <row r="25" spans="1:26" ht="22.5" x14ac:dyDescent="0.25">
      <c r="A25" s="2">
        <v>15</v>
      </c>
      <c r="B25" s="2" t="s">
        <v>131</v>
      </c>
      <c r="C25" s="4">
        <v>2</v>
      </c>
      <c r="D25" s="5" t="s">
        <v>274</v>
      </c>
      <c r="E25" s="6"/>
      <c r="F25" s="7"/>
      <c r="G25" s="8">
        <f t="shared" si="0"/>
        <v>0</v>
      </c>
      <c r="L25" s="10" t="str">
        <f>MID(L24,2,2)</f>
        <v>00</v>
      </c>
      <c r="Q25" s="10" t="str">
        <f ca="1">IF(VALUE(MID(L24,1,1))&gt;0,IF(VALUE(L25)&lt;1,CONCATENATE(INDIRECT(CONCATENATE("K",MID(L24,1,1))),IF(VALUE(L29+L30)=0," Mil Reais"," Mil e")),IF(VALUE(MID(L24,1,1))=1,"Cento e ",CONCATENATE(INDIRECT(CONCATENATE("K",VALUE(MID(L24,1,1))))," e "))),"")</f>
        <v/>
      </c>
      <c r="Z25" s="3">
        <v>7567</v>
      </c>
    </row>
    <row r="26" spans="1:26" x14ac:dyDescent="0.25">
      <c r="A26" s="2">
        <v>16</v>
      </c>
      <c r="B26" s="2" t="s">
        <v>22</v>
      </c>
      <c r="C26" s="4">
        <v>1</v>
      </c>
      <c r="D26" s="5" t="s">
        <v>275</v>
      </c>
      <c r="E26" s="6"/>
      <c r="F26" s="7"/>
      <c r="G26" s="8">
        <f t="shared" si="0"/>
        <v>0</v>
      </c>
      <c r="L26" s="10" t="str">
        <f>IF(VALUE(L25)&gt;0,IF(VALUE(MID(L25,1,1))&lt; 2,CONCATENATE("I",VALUE(L25)),CONCATENATE("J",MID(L25,1,1)-1)),"")</f>
        <v/>
      </c>
      <c r="M26" s="10" t="str">
        <f>IF(VALUE(MID(L25,2,1))&gt;0,CONCATENATE("I",MID(L25,2,1)),"")</f>
        <v/>
      </c>
      <c r="Q26" s="10" t="str">
        <f ca="1">IF(L26&lt;&gt;"",CONCATENATE(INDIRECT(L26),IF(M26&lt;&gt;"",IF(M26&lt;&gt;L26,IF(MID(L26,1,1)&lt;&gt;MID(M26,1,1),CONCATENATE(" e ",INDIRECT(M26)),""),""),""),IF(VALUE(L24)&gt;1,IF(VALUE(L29+L30)=0," Mil Reais"," Mil e"),IF(VALUE(L29+L30)=0," Mil Reais"," Mil e"))),"")</f>
        <v/>
      </c>
      <c r="Z26" s="3">
        <v>12910</v>
      </c>
    </row>
    <row r="27" spans="1:26" ht="22.5" x14ac:dyDescent="0.25">
      <c r="A27" s="2">
        <v>17</v>
      </c>
      <c r="B27" s="2" t="s">
        <v>22</v>
      </c>
      <c r="C27" s="4">
        <v>2</v>
      </c>
      <c r="D27" s="5" t="s">
        <v>276</v>
      </c>
      <c r="E27" s="6"/>
      <c r="F27" s="7"/>
      <c r="G27" s="8">
        <f t="shared" si="0"/>
        <v>0</v>
      </c>
      <c r="Z27" s="3">
        <v>12091</v>
      </c>
    </row>
    <row r="28" spans="1:26" x14ac:dyDescent="0.25">
      <c r="A28" s="2">
        <v>18</v>
      </c>
      <c r="B28" s="2" t="s">
        <v>277</v>
      </c>
      <c r="C28" s="4">
        <v>20</v>
      </c>
      <c r="D28" s="5" t="s">
        <v>278</v>
      </c>
      <c r="E28" s="6"/>
      <c r="F28" s="7"/>
      <c r="G28" s="8">
        <f t="shared" si="0"/>
        <v>0</v>
      </c>
      <c r="Z28" s="3">
        <v>18823</v>
      </c>
    </row>
    <row r="29" spans="1:26" x14ac:dyDescent="0.25">
      <c r="A29" s="2">
        <v>19</v>
      </c>
      <c r="B29" s="2" t="s">
        <v>103</v>
      </c>
      <c r="C29" s="4">
        <v>20</v>
      </c>
      <c r="D29" s="5" t="s">
        <v>279</v>
      </c>
      <c r="E29" s="6"/>
      <c r="F29" s="7"/>
      <c r="G29" s="8">
        <f t="shared" si="0"/>
        <v>0</v>
      </c>
      <c r="L29" s="10" t="str">
        <f>P4</f>
        <v>000</v>
      </c>
      <c r="Z29" s="3">
        <v>12617</v>
      </c>
    </row>
    <row r="30" spans="1:26" x14ac:dyDescent="0.25">
      <c r="A30" s="2">
        <v>20</v>
      </c>
      <c r="B30" s="2" t="s">
        <v>103</v>
      </c>
      <c r="C30" s="4">
        <v>20</v>
      </c>
      <c r="D30" s="5" t="s">
        <v>280</v>
      </c>
      <c r="E30" s="6"/>
      <c r="F30" s="7"/>
      <c r="G30" s="8">
        <f t="shared" si="0"/>
        <v>0</v>
      </c>
      <c r="L30" s="10" t="str">
        <f>MID(L29,2,2)</f>
        <v>00</v>
      </c>
      <c r="Q30" s="10" t="str">
        <f ca="1">IF(VALUE(MID(L29,1,1))&gt;0,IF(VALUE(L30)&lt;1,CONCATENATE(INDIRECT(CONCATENATE("K",MID(L29,1,1)))," Reais"),IF(VALUE(MID(L29,1,1))=1,"Cento e ",CONCATENATE(INDIRECT(CONCATENATE("K",VALUE(MID(L29,1,1))))," e "))),"")</f>
        <v/>
      </c>
      <c r="Z30" s="3">
        <v>12618</v>
      </c>
    </row>
    <row r="31" spans="1:26" ht="22.5" x14ac:dyDescent="0.25">
      <c r="A31" s="2">
        <v>21</v>
      </c>
      <c r="B31" s="2" t="s">
        <v>103</v>
      </c>
      <c r="C31" s="4">
        <v>30</v>
      </c>
      <c r="D31" s="5" t="s">
        <v>281</v>
      </c>
      <c r="E31" s="6"/>
      <c r="F31" s="7"/>
      <c r="G31" s="8">
        <f t="shared" si="0"/>
        <v>0</v>
      </c>
      <c r="L31" s="10" t="str">
        <f>IF(VALUE(L30)&gt;0,IF(VALUE(MID(L30,1,1))&lt; 2,CONCATENATE("I",VALUE(L30)),CONCATENATE("J",MID(L30,1,1)-1)),"")</f>
        <v/>
      </c>
      <c r="M31" s="10" t="str">
        <f>IF(VALUE(MID(L30,2,1))&gt;0,CONCATENATE("I",MID(L30,2,1)),"")</f>
        <v/>
      </c>
      <c r="Q31" s="10" t="str">
        <f ca="1">IF(L31&lt;&gt;"",CONCATENATE(INDIRECT(L31),IF(M31&lt;&gt;"",IF(M31&lt;&gt;L31,IF(MID(L31,1,1)&lt;&gt;MID(M31,1,1),CONCATENATE(" e ",INDIRECT(M31)),""),""),""),IF(VALUE(L29)&gt;1," Reais", " Real")),"")</f>
        <v/>
      </c>
      <c r="Z31" s="3">
        <v>12912</v>
      </c>
    </row>
    <row r="32" spans="1:26" ht="22.5" x14ac:dyDescent="0.25">
      <c r="A32" s="2">
        <v>22</v>
      </c>
      <c r="B32" s="2" t="s">
        <v>103</v>
      </c>
      <c r="C32" s="4">
        <v>30</v>
      </c>
      <c r="D32" s="5" t="s">
        <v>282</v>
      </c>
      <c r="E32" s="6"/>
      <c r="F32" s="7"/>
      <c r="G32" s="8">
        <f t="shared" si="0"/>
        <v>0</v>
      </c>
      <c r="Z32" s="3">
        <v>12913</v>
      </c>
    </row>
    <row r="33" spans="1:26" ht="22.5" x14ac:dyDescent="0.25">
      <c r="A33" s="2">
        <v>23</v>
      </c>
      <c r="B33" s="2" t="s">
        <v>103</v>
      </c>
      <c r="C33" s="4">
        <v>30</v>
      </c>
      <c r="D33" s="5" t="s">
        <v>283</v>
      </c>
      <c r="E33" s="6"/>
      <c r="F33" s="7"/>
      <c r="G33" s="8">
        <f t="shared" si="0"/>
        <v>0</v>
      </c>
      <c r="Z33" s="3">
        <v>12914</v>
      </c>
    </row>
    <row r="34" spans="1:26" x14ac:dyDescent="0.25">
      <c r="A34" s="2">
        <v>24</v>
      </c>
      <c r="B34" s="2" t="s">
        <v>103</v>
      </c>
      <c r="C34" s="4">
        <v>1</v>
      </c>
      <c r="D34" s="5" t="s">
        <v>284</v>
      </c>
      <c r="E34" s="6"/>
      <c r="F34" s="7"/>
      <c r="G34" s="8">
        <f t="shared" si="0"/>
        <v>0</v>
      </c>
      <c r="Z34" s="3">
        <v>12915</v>
      </c>
    </row>
    <row r="35" spans="1:26" x14ac:dyDescent="0.25">
      <c r="A35" s="2">
        <v>25</v>
      </c>
      <c r="B35" s="2" t="s">
        <v>103</v>
      </c>
      <c r="C35" s="4">
        <v>1</v>
      </c>
      <c r="D35" s="5" t="s">
        <v>285</v>
      </c>
      <c r="E35" s="6"/>
      <c r="F35" s="7"/>
      <c r="G35" s="8">
        <f t="shared" si="0"/>
        <v>0</v>
      </c>
      <c r="L35" s="10" t="str">
        <f>P5</f>
        <v>000</v>
      </c>
      <c r="Z35" s="3">
        <v>12926</v>
      </c>
    </row>
    <row r="36" spans="1:26" x14ac:dyDescent="0.25">
      <c r="A36" s="2">
        <v>26</v>
      </c>
      <c r="B36" s="2" t="s">
        <v>22</v>
      </c>
      <c r="C36" s="4">
        <v>1</v>
      </c>
      <c r="D36" s="5" t="s">
        <v>286</v>
      </c>
      <c r="E36" s="6"/>
      <c r="F36" s="7"/>
      <c r="G36" s="8">
        <f t="shared" si="0"/>
        <v>0</v>
      </c>
      <c r="L36" s="10" t="str">
        <f>IF(L35&lt;&gt;"",IF(VALUE(L35)&gt;0,IF(VALUE(MID(L35,1,1))&lt; 2,CONCATENATE("I",VALUE(L35)),CONCATENATE("J",MID(L35,1,1)-1)),""),"")</f>
        <v/>
      </c>
      <c r="M36" s="10" t="str">
        <f>IF(VALUE(MID(L35,2,1))&gt;0,CONCATENATE("I",MID(L35,2,1)),"")</f>
        <v/>
      </c>
      <c r="Q36" s="10" t="str">
        <f ca="1">IF(L36&lt;&gt;"",CONCATENATE(INDIRECT(L36),IF(M36&lt;&gt;"",IF(M36&lt;&gt;L36,IF(MID(L36,1,1)&lt;&gt;MID(M36,1,1),CONCATENATE(" e ",INDIRECT(M36)),""),""),""),IF(VALUE(L35)&gt;1," Centavos"," Centavo")),"")</f>
        <v/>
      </c>
      <c r="Z36" s="3">
        <v>12929</v>
      </c>
    </row>
    <row r="37" spans="1:26" x14ac:dyDescent="0.25">
      <c r="A37" s="2">
        <v>27</v>
      </c>
      <c r="B37" s="2" t="s">
        <v>22</v>
      </c>
      <c r="C37" s="4">
        <v>1</v>
      </c>
      <c r="D37" s="5" t="s">
        <v>287</v>
      </c>
      <c r="E37" s="6"/>
      <c r="F37" s="7"/>
      <c r="G37" s="8">
        <f t="shared" si="0"/>
        <v>0</v>
      </c>
      <c r="Z37" s="3">
        <v>12944</v>
      </c>
    </row>
    <row r="38" spans="1:26" x14ac:dyDescent="0.25">
      <c r="A38" s="2">
        <v>28</v>
      </c>
      <c r="B38" s="2" t="s">
        <v>103</v>
      </c>
      <c r="C38" s="4">
        <v>1</v>
      </c>
      <c r="D38" s="5" t="s">
        <v>288</v>
      </c>
      <c r="E38" s="6"/>
      <c r="F38" s="7"/>
      <c r="G38" s="8">
        <f t="shared" si="0"/>
        <v>0</v>
      </c>
      <c r="Z38" s="3">
        <v>20757</v>
      </c>
    </row>
    <row r="39" spans="1:26" ht="22.5" x14ac:dyDescent="0.25">
      <c r="A39" s="2">
        <v>29</v>
      </c>
      <c r="B39" s="2" t="s">
        <v>131</v>
      </c>
      <c r="C39" s="4">
        <v>1</v>
      </c>
      <c r="D39" s="5" t="s">
        <v>289</v>
      </c>
      <c r="E39" s="6"/>
      <c r="F39" s="7"/>
      <c r="G39" s="8">
        <f t="shared" si="0"/>
        <v>0</v>
      </c>
      <c r="Z39" s="3">
        <v>7580</v>
      </c>
    </row>
    <row r="40" spans="1:26" ht="22.5" x14ac:dyDescent="0.25">
      <c r="A40" s="2">
        <v>30</v>
      </c>
      <c r="B40" s="2" t="s">
        <v>131</v>
      </c>
      <c r="C40" s="4">
        <v>1</v>
      </c>
      <c r="D40" s="5" t="s">
        <v>290</v>
      </c>
      <c r="E40" s="6"/>
      <c r="F40" s="7"/>
      <c r="G40" s="8">
        <f t="shared" si="0"/>
        <v>0</v>
      </c>
      <c r="Z40" s="3">
        <v>7581</v>
      </c>
    </row>
    <row r="41" spans="1:26" x14ac:dyDescent="0.25">
      <c r="A41" s="2">
        <v>31</v>
      </c>
      <c r="B41" s="2" t="s">
        <v>277</v>
      </c>
      <c r="C41" s="4">
        <v>1</v>
      </c>
      <c r="D41" s="5" t="s">
        <v>291</v>
      </c>
      <c r="E41" s="6"/>
      <c r="F41" s="7"/>
      <c r="G41" s="8">
        <f t="shared" si="0"/>
        <v>0</v>
      </c>
      <c r="Z41" s="3">
        <v>12802</v>
      </c>
    </row>
    <row r="42" spans="1:26" x14ac:dyDescent="0.25">
      <c r="A42" s="2">
        <v>32</v>
      </c>
      <c r="B42" s="2" t="s">
        <v>24</v>
      </c>
      <c r="C42" s="4">
        <v>1</v>
      </c>
      <c r="D42" s="5" t="s">
        <v>292</v>
      </c>
      <c r="E42" s="6"/>
      <c r="F42" s="7"/>
      <c r="G42" s="8">
        <f t="shared" si="0"/>
        <v>0</v>
      </c>
      <c r="Z42" s="3">
        <v>12952</v>
      </c>
    </row>
    <row r="43" spans="1:26" ht="22.5" x14ac:dyDescent="0.25">
      <c r="A43" s="2">
        <v>33</v>
      </c>
      <c r="B43" s="2" t="s">
        <v>24</v>
      </c>
      <c r="C43" s="4">
        <v>1</v>
      </c>
      <c r="D43" s="5" t="s">
        <v>293</v>
      </c>
      <c r="E43" s="6"/>
      <c r="F43" s="7"/>
      <c r="G43" s="8">
        <f t="shared" ref="G43:G74" si="1">IFERROR(C43*F43,0)</f>
        <v>0</v>
      </c>
      <c r="Z43" s="3">
        <v>12959</v>
      </c>
    </row>
    <row r="44" spans="1:26" ht="22.5" x14ac:dyDescent="0.25">
      <c r="A44" s="2">
        <v>34</v>
      </c>
      <c r="B44" s="2" t="s">
        <v>24</v>
      </c>
      <c r="C44" s="4">
        <v>2</v>
      </c>
      <c r="D44" s="5" t="s">
        <v>294</v>
      </c>
      <c r="E44" s="6"/>
      <c r="F44" s="7"/>
      <c r="G44" s="8">
        <f t="shared" si="1"/>
        <v>0</v>
      </c>
      <c r="Z44" s="3">
        <v>12960</v>
      </c>
    </row>
    <row r="45" spans="1:26" ht="22.5" x14ac:dyDescent="0.25">
      <c r="A45" s="2">
        <v>35</v>
      </c>
      <c r="B45" s="2" t="s">
        <v>24</v>
      </c>
      <c r="C45" s="4">
        <v>5</v>
      </c>
      <c r="D45" s="5" t="s">
        <v>295</v>
      </c>
      <c r="E45" s="6"/>
      <c r="F45" s="7"/>
      <c r="G45" s="8">
        <f t="shared" si="1"/>
        <v>0</v>
      </c>
      <c r="Z45" s="3">
        <v>12961</v>
      </c>
    </row>
    <row r="46" spans="1:26" ht="22.5" x14ac:dyDescent="0.25">
      <c r="A46" s="2">
        <v>36</v>
      </c>
      <c r="B46" s="2" t="s">
        <v>24</v>
      </c>
      <c r="C46" s="4">
        <v>5</v>
      </c>
      <c r="D46" s="5" t="s">
        <v>296</v>
      </c>
      <c r="E46" s="6"/>
      <c r="F46" s="7"/>
      <c r="G46" s="8">
        <f t="shared" si="1"/>
        <v>0</v>
      </c>
      <c r="Z46" s="3">
        <v>12962</v>
      </c>
    </row>
    <row r="47" spans="1:26" x14ac:dyDescent="0.25">
      <c r="A47" s="2">
        <v>37</v>
      </c>
      <c r="B47" s="2" t="s">
        <v>103</v>
      </c>
      <c r="C47" s="4">
        <v>4</v>
      </c>
      <c r="D47" s="5" t="s">
        <v>297</v>
      </c>
      <c r="E47" s="6"/>
      <c r="F47" s="7"/>
      <c r="G47" s="8">
        <f t="shared" si="1"/>
        <v>0</v>
      </c>
      <c r="Z47" s="3">
        <v>12963</v>
      </c>
    </row>
    <row r="48" spans="1:26" ht="22.5" x14ac:dyDescent="0.25">
      <c r="A48" s="2">
        <v>38</v>
      </c>
      <c r="B48" s="2" t="s">
        <v>24</v>
      </c>
      <c r="C48" s="4">
        <v>1</v>
      </c>
      <c r="D48" s="5" t="s">
        <v>298</v>
      </c>
      <c r="E48" s="6"/>
      <c r="F48" s="7"/>
      <c r="G48" s="8">
        <f t="shared" si="1"/>
        <v>0</v>
      </c>
      <c r="Z48" s="3">
        <v>12966</v>
      </c>
    </row>
    <row r="49" spans="1:26" ht="22.5" x14ac:dyDescent="0.25">
      <c r="A49" s="2">
        <v>39</v>
      </c>
      <c r="B49" s="2" t="s">
        <v>24</v>
      </c>
      <c r="C49" s="4">
        <v>1</v>
      </c>
      <c r="D49" s="5" t="s">
        <v>299</v>
      </c>
      <c r="E49" s="6"/>
      <c r="F49" s="7"/>
      <c r="G49" s="8">
        <f t="shared" si="1"/>
        <v>0</v>
      </c>
      <c r="Z49" s="3">
        <v>12964</v>
      </c>
    </row>
    <row r="50" spans="1:26" ht="22.5" x14ac:dyDescent="0.25">
      <c r="A50" s="2">
        <v>40</v>
      </c>
      <c r="B50" s="2" t="s">
        <v>24</v>
      </c>
      <c r="C50" s="4">
        <v>1</v>
      </c>
      <c r="D50" s="5" t="s">
        <v>300</v>
      </c>
      <c r="E50" s="6"/>
      <c r="F50" s="7"/>
      <c r="G50" s="8">
        <f t="shared" si="1"/>
        <v>0</v>
      </c>
      <c r="Z50" s="3">
        <v>12965</v>
      </c>
    </row>
    <row r="51" spans="1:26" ht="22.5" x14ac:dyDescent="0.25">
      <c r="A51" s="2">
        <v>41</v>
      </c>
      <c r="B51" s="2" t="s">
        <v>24</v>
      </c>
      <c r="C51" s="4">
        <v>1</v>
      </c>
      <c r="D51" s="5" t="s">
        <v>301</v>
      </c>
      <c r="E51" s="6"/>
      <c r="F51" s="7"/>
      <c r="G51" s="8">
        <f t="shared" si="1"/>
        <v>0</v>
      </c>
      <c r="Z51" s="3">
        <v>12967</v>
      </c>
    </row>
    <row r="52" spans="1:26" ht="22.5" x14ac:dyDescent="0.25">
      <c r="A52" s="2">
        <v>42</v>
      </c>
      <c r="B52" s="2" t="s">
        <v>22</v>
      </c>
      <c r="C52" s="4">
        <v>5</v>
      </c>
      <c r="D52" s="5" t="s">
        <v>302</v>
      </c>
      <c r="E52" s="6"/>
      <c r="F52" s="7"/>
      <c r="G52" s="8">
        <f t="shared" si="1"/>
        <v>0</v>
      </c>
      <c r="Z52" s="3">
        <v>12977</v>
      </c>
    </row>
    <row r="53" spans="1:26" ht="22.5" x14ac:dyDescent="0.25">
      <c r="A53" s="2">
        <v>43</v>
      </c>
      <c r="B53" s="2" t="s">
        <v>103</v>
      </c>
      <c r="C53" s="4">
        <v>1</v>
      </c>
      <c r="D53" s="5" t="s">
        <v>303</v>
      </c>
      <c r="E53" s="6"/>
      <c r="F53" s="7"/>
      <c r="G53" s="8">
        <f t="shared" si="1"/>
        <v>0</v>
      </c>
      <c r="Z53" s="3">
        <v>12975</v>
      </c>
    </row>
    <row r="54" spans="1:26" ht="22.5" x14ac:dyDescent="0.25">
      <c r="A54" s="2">
        <v>44</v>
      </c>
      <c r="B54" s="2" t="s">
        <v>232</v>
      </c>
      <c r="C54" s="4">
        <v>1</v>
      </c>
      <c r="D54" s="5" t="s">
        <v>304</v>
      </c>
      <c r="E54" s="6"/>
      <c r="F54" s="7"/>
      <c r="G54" s="8">
        <f t="shared" si="1"/>
        <v>0</v>
      </c>
      <c r="Z54" s="3">
        <v>7592</v>
      </c>
    </row>
    <row r="55" spans="1:26" ht="22.5" x14ac:dyDescent="0.25">
      <c r="A55" s="2">
        <v>45</v>
      </c>
      <c r="B55" s="2" t="s">
        <v>131</v>
      </c>
      <c r="C55" s="4">
        <v>5</v>
      </c>
      <c r="D55" s="5" t="s">
        <v>305</v>
      </c>
      <c r="E55" s="6"/>
      <c r="F55" s="7"/>
      <c r="G55" s="8">
        <f t="shared" si="1"/>
        <v>0</v>
      </c>
      <c r="Z55" s="3">
        <v>7591</v>
      </c>
    </row>
    <row r="56" spans="1:26" ht="22.5" x14ac:dyDescent="0.25">
      <c r="A56" s="2">
        <v>46</v>
      </c>
      <c r="B56" s="2">
        <v>12</v>
      </c>
      <c r="C56" s="4">
        <v>50</v>
      </c>
      <c r="D56" s="5" t="s">
        <v>306</v>
      </c>
      <c r="E56" s="6"/>
      <c r="F56" s="7"/>
      <c r="G56" s="8">
        <f t="shared" si="1"/>
        <v>0</v>
      </c>
      <c r="Z56" s="3">
        <v>12981</v>
      </c>
    </row>
    <row r="57" spans="1:26" x14ac:dyDescent="0.25">
      <c r="A57" s="2">
        <v>47</v>
      </c>
      <c r="B57" s="2" t="s">
        <v>22</v>
      </c>
      <c r="C57" s="4">
        <v>2</v>
      </c>
      <c r="D57" s="5" t="s">
        <v>307</v>
      </c>
      <c r="E57" s="6"/>
      <c r="F57" s="7"/>
      <c r="G57" s="8">
        <f t="shared" si="1"/>
        <v>0</v>
      </c>
      <c r="Z57" s="3">
        <v>12982</v>
      </c>
    </row>
    <row r="58" spans="1:26" x14ac:dyDescent="0.25">
      <c r="A58" s="2">
        <v>48</v>
      </c>
      <c r="B58" s="2" t="s">
        <v>22</v>
      </c>
      <c r="C58" s="4">
        <v>1</v>
      </c>
      <c r="D58" s="5" t="s">
        <v>308</v>
      </c>
      <c r="E58" s="6"/>
      <c r="F58" s="7"/>
      <c r="G58" s="8">
        <f t="shared" si="1"/>
        <v>0</v>
      </c>
      <c r="Z58" s="3">
        <v>12983</v>
      </c>
    </row>
    <row r="59" spans="1:26" x14ac:dyDescent="0.25">
      <c r="A59" s="2">
        <v>49</v>
      </c>
      <c r="B59" s="2" t="s">
        <v>22</v>
      </c>
      <c r="C59" s="4">
        <v>5</v>
      </c>
      <c r="D59" s="5" t="s">
        <v>309</v>
      </c>
      <c r="E59" s="6"/>
      <c r="F59" s="7"/>
      <c r="G59" s="8">
        <f t="shared" si="1"/>
        <v>0</v>
      </c>
      <c r="Z59" s="3">
        <v>12984</v>
      </c>
    </row>
    <row r="60" spans="1:26" ht="22.5" x14ac:dyDescent="0.25">
      <c r="A60" s="2">
        <v>50</v>
      </c>
      <c r="B60" s="2" t="s">
        <v>103</v>
      </c>
      <c r="C60" s="4">
        <v>30</v>
      </c>
      <c r="D60" s="5" t="s">
        <v>310</v>
      </c>
      <c r="E60" s="6"/>
      <c r="F60" s="7"/>
      <c r="G60" s="8">
        <f t="shared" si="1"/>
        <v>0</v>
      </c>
      <c r="Z60" s="3">
        <v>12985</v>
      </c>
    </row>
    <row r="61" spans="1:26" ht="22.5" x14ac:dyDescent="0.25">
      <c r="A61" s="2">
        <v>51</v>
      </c>
      <c r="B61" s="2" t="s">
        <v>22</v>
      </c>
      <c r="C61" s="4">
        <v>200</v>
      </c>
      <c r="D61" s="5" t="s">
        <v>311</v>
      </c>
      <c r="E61" s="6"/>
      <c r="F61" s="7"/>
      <c r="G61" s="8">
        <f t="shared" si="1"/>
        <v>0</v>
      </c>
      <c r="Z61" s="3">
        <v>12987</v>
      </c>
    </row>
    <row r="62" spans="1:26" ht="22.5" x14ac:dyDescent="0.25">
      <c r="A62" s="2">
        <v>52</v>
      </c>
      <c r="B62" s="2" t="s">
        <v>103</v>
      </c>
      <c r="C62" s="4">
        <v>5</v>
      </c>
      <c r="D62" s="5" t="s">
        <v>312</v>
      </c>
      <c r="E62" s="6"/>
      <c r="F62" s="7"/>
      <c r="G62" s="8">
        <f t="shared" si="1"/>
        <v>0</v>
      </c>
      <c r="Z62" s="3">
        <v>17498</v>
      </c>
    </row>
    <row r="63" spans="1:26" x14ac:dyDescent="0.25">
      <c r="A63" s="2">
        <v>53</v>
      </c>
      <c r="B63" s="2" t="s">
        <v>313</v>
      </c>
      <c r="C63" s="4">
        <v>3</v>
      </c>
      <c r="D63" s="5" t="s">
        <v>314</v>
      </c>
      <c r="E63" s="6"/>
      <c r="F63" s="7"/>
      <c r="G63" s="8">
        <f t="shared" si="1"/>
        <v>0</v>
      </c>
      <c r="Z63" s="3">
        <v>12988</v>
      </c>
    </row>
    <row r="64" spans="1:26" ht="22.5" x14ac:dyDescent="0.25">
      <c r="A64" s="2">
        <v>54</v>
      </c>
      <c r="B64" s="2" t="s">
        <v>22</v>
      </c>
      <c r="C64" s="4">
        <v>15</v>
      </c>
      <c r="D64" s="5" t="s">
        <v>315</v>
      </c>
      <c r="E64" s="6"/>
      <c r="F64" s="7"/>
      <c r="G64" s="8">
        <f t="shared" si="1"/>
        <v>0</v>
      </c>
      <c r="Z64" s="3">
        <v>12631</v>
      </c>
    </row>
    <row r="65" spans="1:26" x14ac:dyDescent="0.25">
      <c r="A65" s="2">
        <v>55</v>
      </c>
      <c r="B65" s="2" t="s">
        <v>22</v>
      </c>
      <c r="C65" s="4">
        <v>2</v>
      </c>
      <c r="D65" s="5" t="s">
        <v>316</v>
      </c>
      <c r="E65" s="6"/>
      <c r="F65" s="7"/>
      <c r="G65" s="8">
        <f t="shared" si="1"/>
        <v>0</v>
      </c>
      <c r="Z65" s="3">
        <v>12633</v>
      </c>
    </row>
    <row r="66" spans="1:26" x14ac:dyDescent="0.25">
      <c r="A66" s="2">
        <v>56</v>
      </c>
      <c r="B66" s="2" t="s">
        <v>22</v>
      </c>
      <c r="C66" s="4">
        <v>2</v>
      </c>
      <c r="D66" s="5" t="s">
        <v>317</v>
      </c>
      <c r="E66" s="6"/>
      <c r="F66" s="7"/>
      <c r="G66" s="8">
        <f t="shared" si="1"/>
        <v>0</v>
      </c>
      <c r="Z66" s="3">
        <v>12989</v>
      </c>
    </row>
    <row r="67" spans="1:26" x14ac:dyDescent="0.25">
      <c r="A67" s="2">
        <v>57</v>
      </c>
      <c r="B67" s="2" t="s">
        <v>24</v>
      </c>
      <c r="C67" s="4">
        <v>2</v>
      </c>
      <c r="D67" s="5" t="s">
        <v>318</v>
      </c>
      <c r="E67" s="6"/>
      <c r="F67" s="7"/>
      <c r="G67" s="8">
        <f t="shared" si="1"/>
        <v>0</v>
      </c>
      <c r="Z67" s="3">
        <v>12990</v>
      </c>
    </row>
    <row r="68" spans="1:26" ht="22.5" x14ac:dyDescent="0.25">
      <c r="A68" s="2">
        <v>58</v>
      </c>
      <c r="B68" s="2" t="s">
        <v>24</v>
      </c>
      <c r="C68" s="4">
        <v>2</v>
      </c>
      <c r="D68" s="5" t="s">
        <v>319</v>
      </c>
      <c r="E68" s="6"/>
      <c r="F68" s="7"/>
      <c r="G68" s="8">
        <f t="shared" si="1"/>
        <v>0</v>
      </c>
      <c r="Z68" s="3">
        <v>12991</v>
      </c>
    </row>
    <row r="69" spans="1:26" ht="22.5" x14ac:dyDescent="0.25">
      <c r="A69" s="2">
        <v>59</v>
      </c>
      <c r="B69" s="2" t="s">
        <v>24</v>
      </c>
      <c r="C69" s="4">
        <v>3</v>
      </c>
      <c r="D69" s="5" t="s">
        <v>320</v>
      </c>
      <c r="E69" s="6"/>
      <c r="F69" s="7"/>
      <c r="G69" s="8">
        <f t="shared" si="1"/>
        <v>0</v>
      </c>
      <c r="Z69" s="3">
        <v>20742</v>
      </c>
    </row>
    <row r="70" spans="1:26" ht="22.5" x14ac:dyDescent="0.25">
      <c r="A70" s="2">
        <v>60</v>
      </c>
      <c r="B70" s="2" t="s">
        <v>24</v>
      </c>
      <c r="C70" s="4">
        <v>3</v>
      </c>
      <c r="D70" s="5" t="s">
        <v>321</v>
      </c>
      <c r="E70" s="6"/>
      <c r="F70" s="7"/>
      <c r="G70" s="8">
        <f t="shared" si="1"/>
        <v>0</v>
      </c>
      <c r="Z70" s="3">
        <v>20743</v>
      </c>
    </row>
    <row r="71" spans="1:26" ht="22.5" x14ac:dyDescent="0.25">
      <c r="A71" s="2">
        <v>61</v>
      </c>
      <c r="B71" s="2" t="s">
        <v>24</v>
      </c>
      <c r="C71" s="4">
        <v>3</v>
      </c>
      <c r="D71" s="5" t="s">
        <v>322</v>
      </c>
      <c r="E71" s="6"/>
      <c r="F71" s="7"/>
      <c r="G71" s="8">
        <f t="shared" si="1"/>
        <v>0</v>
      </c>
      <c r="Z71" s="3">
        <v>20744</v>
      </c>
    </row>
    <row r="72" spans="1:26" ht="22.5" x14ac:dyDescent="0.25">
      <c r="A72" s="2">
        <v>62</v>
      </c>
      <c r="B72" s="2" t="s">
        <v>131</v>
      </c>
      <c r="C72" s="4">
        <v>5</v>
      </c>
      <c r="D72" s="5" t="s">
        <v>323</v>
      </c>
      <c r="E72" s="6"/>
      <c r="F72" s="7"/>
      <c r="G72" s="8">
        <f t="shared" si="1"/>
        <v>0</v>
      </c>
      <c r="Z72" s="3">
        <v>7609</v>
      </c>
    </row>
    <row r="73" spans="1:26" x14ac:dyDescent="0.25">
      <c r="A73" s="2">
        <v>63</v>
      </c>
      <c r="B73" s="2" t="s">
        <v>22</v>
      </c>
      <c r="C73" s="4">
        <v>5</v>
      </c>
      <c r="D73" s="5" t="s">
        <v>324</v>
      </c>
      <c r="E73" s="6"/>
      <c r="F73" s="7"/>
      <c r="G73" s="8">
        <f t="shared" si="1"/>
        <v>0</v>
      </c>
      <c r="Z73" s="3">
        <v>12639</v>
      </c>
    </row>
    <row r="74" spans="1:26" ht="22.5" x14ac:dyDescent="0.25">
      <c r="A74" s="2">
        <v>64</v>
      </c>
      <c r="B74" s="2" t="s">
        <v>22</v>
      </c>
      <c r="C74" s="4">
        <v>20</v>
      </c>
      <c r="D74" s="5" t="s">
        <v>325</v>
      </c>
      <c r="E74" s="6"/>
      <c r="F74" s="7"/>
      <c r="G74" s="8">
        <f t="shared" si="1"/>
        <v>0</v>
      </c>
      <c r="Z74" s="3">
        <v>12632</v>
      </c>
    </row>
    <row r="75" spans="1:26" x14ac:dyDescent="0.25">
      <c r="A75" s="2">
        <v>65</v>
      </c>
      <c r="B75" s="2" t="s">
        <v>131</v>
      </c>
      <c r="C75" s="4">
        <v>5</v>
      </c>
      <c r="D75" s="5" t="s">
        <v>326</v>
      </c>
      <c r="E75" s="6"/>
      <c r="F75" s="7"/>
      <c r="G75" s="8">
        <f t="shared" ref="G75:G106" si="2">IFERROR(C75*F75,0)</f>
        <v>0</v>
      </c>
      <c r="Z75" s="3">
        <v>7611</v>
      </c>
    </row>
    <row r="76" spans="1:26" ht="22.5" x14ac:dyDescent="0.25">
      <c r="A76" s="2">
        <v>66</v>
      </c>
      <c r="B76" s="2" t="s">
        <v>24</v>
      </c>
      <c r="C76" s="4">
        <v>1</v>
      </c>
      <c r="D76" s="5" t="s">
        <v>327</v>
      </c>
      <c r="E76" s="6"/>
      <c r="F76" s="7"/>
      <c r="G76" s="8">
        <f t="shared" si="2"/>
        <v>0</v>
      </c>
      <c r="Z76" s="3">
        <v>13002</v>
      </c>
    </row>
    <row r="77" spans="1:26" ht="22.5" x14ac:dyDescent="0.25">
      <c r="A77" s="2">
        <v>67</v>
      </c>
      <c r="B77" s="2" t="s">
        <v>24</v>
      </c>
      <c r="C77" s="4">
        <v>2</v>
      </c>
      <c r="D77" s="5" t="s">
        <v>328</v>
      </c>
      <c r="E77" s="6"/>
      <c r="F77" s="7"/>
      <c r="G77" s="8">
        <f t="shared" si="2"/>
        <v>0</v>
      </c>
      <c r="Z77" s="3">
        <v>13003</v>
      </c>
    </row>
    <row r="78" spans="1:26" ht="22.5" x14ac:dyDescent="0.25">
      <c r="A78" s="2">
        <v>68</v>
      </c>
      <c r="B78" s="2" t="s">
        <v>155</v>
      </c>
      <c r="C78" s="4">
        <v>2</v>
      </c>
      <c r="D78" s="5" t="s">
        <v>329</v>
      </c>
      <c r="E78" s="6"/>
      <c r="F78" s="7"/>
      <c r="G78" s="8">
        <f t="shared" si="2"/>
        <v>0</v>
      </c>
      <c r="Z78" s="3">
        <v>13022</v>
      </c>
    </row>
    <row r="79" spans="1:26" x14ac:dyDescent="0.25">
      <c r="A79" s="2">
        <v>69</v>
      </c>
      <c r="B79" s="2" t="s">
        <v>22</v>
      </c>
      <c r="C79" s="4">
        <v>150</v>
      </c>
      <c r="D79" s="5" t="s">
        <v>330</v>
      </c>
      <c r="E79" s="6"/>
      <c r="F79" s="7"/>
      <c r="G79" s="8">
        <f t="shared" si="2"/>
        <v>0</v>
      </c>
      <c r="Z79" s="3">
        <v>13023</v>
      </c>
    </row>
    <row r="80" spans="1:26" x14ac:dyDescent="0.25">
      <c r="A80" s="2">
        <v>70</v>
      </c>
      <c r="B80" s="2" t="s">
        <v>22</v>
      </c>
      <c r="C80" s="4">
        <v>150</v>
      </c>
      <c r="D80" s="5" t="s">
        <v>331</v>
      </c>
      <c r="E80" s="6"/>
      <c r="F80" s="7"/>
      <c r="G80" s="8">
        <f t="shared" si="2"/>
        <v>0</v>
      </c>
      <c r="Z80" s="3">
        <v>18235</v>
      </c>
    </row>
    <row r="81" spans="1:26" x14ac:dyDescent="0.25">
      <c r="A81" s="2">
        <v>71</v>
      </c>
      <c r="B81" s="2" t="s">
        <v>103</v>
      </c>
      <c r="C81" s="4">
        <v>50</v>
      </c>
      <c r="D81" s="5" t="s">
        <v>332</v>
      </c>
      <c r="E81" s="6"/>
      <c r="F81" s="7"/>
      <c r="G81" s="8">
        <f t="shared" si="2"/>
        <v>0</v>
      </c>
      <c r="Z81" s="3">
        <v>12630</v>
      </c>
    </row>
    <row r="82" spans="1:26" ht="22.5" x14ac:dyDescent="0.25">
      <c r="A82" s="2">
        <v>72</v>
      </c>
      <c r="B82" s="2" t="s">
        <v>22</v>
      </c>
      <c r="C82" s="4">
        <v>3</v>
      </c>
      <c r="D82" s="5" t="s">
        <v>333</v>
      </c>
      <c r="E82" s="6"/>
      <c r="F82" s="7"/>
      <c r="G82" s="8">
        <f t="shared" si="2"/>
        <v>0</v>
      </c>
      <c r="Z82" s="3">
        <v>13024</v>
      </c>
    </row>
    <row r="83" spans="1:26" x14ac:dyDescent="0.25">
      <c r="A83" s="2">
        <v>73</v>
      </c>
      <c r="B83" s="2" t="s">
        <v>334</v>
      </c>
      <c r="C83" s="4">
        <v>1</v>
      </c>
      <c r="D83" s="5" t="s">
        <v>335</v>
      </c>
      <c r="E83" s="6"/>
      <c r="F83" s="7"/>
      <c r="G83" s="8">
        <f t="shared" si="2"/>
        <v>0</v>
      </c>
      <c r="Z83" s="3">
        <v>7613</v>
      </c>
    </row>
    <row r="84" spans="1:26" x14ac:dyDescent="0.25">
      <c r="A84" s="2">
        <v>74</v>
      </c>
      <c r="B84" s="2" t="s">
        <v>22</v>
      </c>
      <c r="C84" s="4">
        <v>1</v>
      </c>
      <c r="D84" s="5" t="s">
        <v>336</v>
      </c>
      <c r="E84" s="6"/>
      <c r="F84" s="7"/>
      <c r="G84" s="8">
        <f t="shared" si="2"/>
        <v>0</v>
      </c>
      <c r="Z84" s="3">
        <v>13007</v>
      </c>
    </row>
    <row r="85" spans="1:26" ht="22.5" x14ac:dyDescent="0.25">
      <c r="A85" s="2">
        <v>75</v>
      </c>
      <c r="B85" s="2">
        <v>1</v>
      </c>
      <c r="C85" s="4">
        <v>1</v>
      </c>
      <c r="D85" s="5" t="s">
        <v>337</v>
      </c>
      <c r="E85" s="6"/>
      <c r="F85" s="7"/>
      <c r="G85" s="8">
        <f t="shared" si="2"/>
        <v>0</v>
      </c>
      <c r="Z85" s="3">
        <v>4196</v>
      </c>
    </row>
    <row r="86" spans="1:26" x14ac:dyDescent="0.25">
      <c r="A86" s="2">
        <v>76</v>
      </c>
      <c r="B86" s="2" t="s">
        <v>24</v>
      </c>
      <c r="C86" s="4">
        <v>2</v>
      </c>
      <c r="D86" s="5" t="s">
        <v>338</v>
      </c>
      <c r="E86" s="6"/>
      <c r="F86" s="7"/>
      <c r="G86" s="8">
        <f t="shared" si="2"/>
        <v>0</v>
      </c>
      <c r="Z86" s="3">
        <v>20745</v>
      </c>
    </row>
    <row r="87" spans="1:26" x14ac:dyDescent="0.25">
      <c r="A87" s="2">
        <v>77</v>
      </c>
      <c r="B87" s="2" t="s">
        <v>24</v>
      </c>
      <c r="C87" s="4">
        <v>2</v>
      </c>
      <c r="D87" s="5" t="s">
        <v>339</v>
      </c>
      <c r="E87" s="6"/>
      <c r="F87" s="7"/>
      <c r="G87" s="8">
        <f t="shared" si="2"/>
        <v>0</v>
      </c>
      <c r="Z87" s="3">
        <v>20746</v>
      </c>
    </row>
    <row r="88" spans="1:26" x14ac:dyDescent="0.25">
      <c r="A88" s="2">
        <v>78</v>
      </c>
      <c r="B88" s="2" t="s">
        <v>24</v>
      </c>
      <c r="C88" s="4">
        <v>2</v>
      </c>
      <c r="D88" s="5" t="s">
        <v>340</v>
      </c>
      <c r="E88" s="6"/>
      <c r="F88" s="7"/>
      <c r="G88" s="8">
        <f t="shared" si="2"/>
        <v>0</v>
      </c>
      <c r="Z88" s="3">
        <v>13073</v>
      </c>
    </row>
    <row r="89" spans="1:26" x14ac:dyDescent="0.25">
      <c r="A89" s="2">
        <v>79</v>
      </c>
      <c r="B89" s="2" t="s">
        <v>24</v>
      </c>
      <c r="C89" s="4">
        <v>2</v>
      </c>
      <c r="D89" s="5" t="s">
        <v>341</v>
      </c>
      <c r="E89" s="6"/>
      <c r="F89" s="7"/>
      <c r="G89" s="8">
        <f t="shared" si="2"/>
        <v>0</v>
      </c>
      <c r="Z89" s="3">
        <v>20747</v>
      </c>
    </row>
    <row r="90" spans="1:26" ht="22.5" x14ac:dyDescent="0.25">
      <c r="A90" s="2">
        <v>80</v>
      </c>
      <c r="B90" s="2" t="s">
        <v>342</v>
      </c>
      <c r="C90" s="4">
        <v>5</v>
      </c>
      <c r="D90" s="5" t="s">
        <v>343</v>
      </c>
      <c r="E90" s="6"/>
      <c r="F90" s="7"/>
      <c r="G90" s="8">
        <f t="shared" si="2"/>
        <v>0</v>
      </c>
      <c r="Z90" s="3">
        <v>20748</v>
      </c>
    </row>
    <row r="91" spans="1:26" x14ac:dyDescent="0.25">
      <c r="A91" s="2">
        <v>81</v>
      </c>
      <c r="B91" s="2" t="s">
        <v>155</v>
      </c>
      <c r="C91" s="4">
        <v>1</v>
      </c>
      <c r="D91" s="5" t="s">
        <v>344</v>
      </c>
      <c r="E91" s="6"/>
      <c r="F91" s="7"/>
      <c r="G91" s="8">
        <f t="shared" si="2"/>
        <v>0</v>
      </c>
      <c r="Z91" s="3">
        <v>13026</v>
      </c>
    </row>
    <row r="92" spans="1:26" x14ac:dyDescent="0.25">
      <c r="A92" s="2">
        <v>82</v>
      </c>
      <c r="B92" s="2" t="s">
        <v>345</v>
      </c>
      <c r="C92" s="4">
        <v>2</v>
      </c>
      <c r="D92" s="5" t="s">
        <v>346</v>
      </c>
      <c r="E92" s="6"/>
      <c r="F92" s="7"/>
      <c r="G92" s="8">
        <f t="shared" si="2"/>
        <v>0</v>
      </c>
      <c r="Z92" s="3">
        <v>7922</v>
      </c>
    </row>
    <row r="93" spans="1:26" x14ac:dyDescent="0.25">
      <c r="A93" s="2">
        <v>83</v>
      </c>
      <c r="B93" s="2" t="s">
        <v>347</v>
      </c>
      <c r="C93" s="4">
        <v>50</v>
      </c>
      <c r="D93" s="5" t="s">
        <v>348</v>
      </c>
      <c r="E93" s="6"/>
      <c r="F93" s="7"/>
      <c r="G93" s="8">
        <f t="shared" si="2"/>
        <v>0</v>
      </c>
      <c r="Z93" s="3">
        <v>17473</v>
      </c>
    </row>
    <row r="94" spans="1:26" x14ac:dyDescent="0.25">
      <c r="A94" s="2">
        <v>84</v>
      </c>
      <c r="B94" s="2" t="s">
        <v>349</v>
      </c>
      <c r="C94" s="4">
        <v>20</v>
      </c>
      <c r="D94" s="5" t="s">
        <v>350</v>
      </c>
      <c r="E94" s="6"/>
      <c r="F94" s="7"/>
      <c r="G94" s="8">
        <f t="shared" si="2"/>
        <v>0</v>
      </c>
      <c r="Z94" s="3">
        <v>1417</v>
      </c>
    </row>
    <row r="95" spans="1:26" x14ac:dyDescent="0.25">
      <c r="A95" s="2">
        <v>85</v>
      </c>
      <c r="B95" s="2" t="s">
        <v>24</v>
      </c>
      <c r="C95" s="4">
        <v>1</v>
      </c>
      <c r="D95" s="5" t="s">
        <v>351</v>
      </c>
      <c r="E95" s="6"/>
      <c r="F95" s="7"/>
      <c r="G95" s="8">
        <f t="shared" si="2"/>
        <v>0</v>
      </c>
      <c r="Z95" s="3">
        <v>12654</v>
      </c>
    </row>
    <row r="96" spans="1:26" x14ac:dyDescent="0.25">
      <c r="A96" s="2">
        <v>86</v>
      </c>
      <c r="B96" s="2" t="s">
        <v>24</v>
      </c>
      <c r="C96" s="4">
        <v>1</v>
      </c>
      <c r="D96" s="5" t="s">
        <v>352</v>
      </c>
      <c r="E96" s="6"/>
      <c r="F96" s="7"/>
      <c r="G96" s="8">
        <f t="shared" si="2"/>
        <v>0</v>
      </c>
      <c r="Z96" s="3">
        <v>12655</v>
      </c>
    </row>
    <row r="97" spans="1:26" x14ac:dyDescent="0.25">
      <c r="A97" s="2">
        <v>87</v>
      </c>
      <c r="B97" s="2" t="s">
        <v>24</v>
      </c>
      <c r="C97" s="4">
        <v>1</v>
      </c>
      <c r="D97" s="5" t="s">
        <v>353</v>
      </c>
      <c r="E97" s="6"/>
      <c r="F97" s="7"/>
      <c r="G97" s="8">
        <f t="shared" si="2"/>
        <v>0</v>
      </c>
      <c r="Z97" s="3">
        <v>13032</v>
      </c>
    </row>
    <row r="98" spans="1:26" ht="22.5" x14ac:dyDescent="0.25">
      <c r="A98" s="2">
        <v>88</v>
      </c>
      <c r="B98" s="2" t="s">
        <v>24</v>
      </c>
      <c r="C98" s="4">
        <v>30</v>
      </c>
      <c r="D98" s="5" t="s">
        <v>354</v>
      </c>
      <c r="E98" s="6"/>
      <c r="F98" s="7"/>
      <c r="G98" s="8">
        <f t="shared" si="2"/>
        <v>0</v>
      </c>
      <c r="Z98" s="3">
        <v>20749</v>
      </c>
    </row>
    <row r="99" spans="1:26" ht="22.5" x14ac:dyDescent="0.25">
      <c r="A99" s="2">
        <v>89</v>
      </c>
      <c r="B99" s="2" t="s">
        <v>24</v>
      </c>
      <c r="C99" s="4">
        <v>50</v>
      </c>
      <c r="D99" s="5" t="s">
        <v>355</v>
      </c>
      <c r="E99" s="6"/>
      <c r="F99" s="7"/>
      <c r="G99" s="8">
        <f t="shared" si="2"/>
        <v>0</v>
      </c>
      <c r="Z99" s="3">
        <v>8820</v>
      </c>
    </row>
    <row r="100" spans="1:26" ht="22.5" x14ac:dyDescent="0.25">
      <c r="A100" s="2">
        <v>90</v>
      </c>
      <c r="B100" s="2" t="s">
        <v>356</v>
      </c>
      <c r="C100" s="4">
        <v>2</v>
      </c>
      <c r="D100" s="5" t="s">
        <v>357</v>
      </c>
      <c r="E100" s="6"/>
      <c r="F100" s="7"/>
      <c r="G100" s="8">
        <f t="shared" si="2"/>
        <v>0</v>
      </c>
      <c r="Z100" s="3">
        <v>13077</v>
      </c>
    </row>
    <row r="101" spans="1:26" x14ac:dyDescent="0.25">
      <c r="A101" s="2">
        <v>91</v>
      </c>
      <c r="B101" s="2" t="s">
        <v>24</v>
      </c>
      <c r="C101" s="4">
        <v>5</v>
      </c>
      <c r="D101" s="5" t="s">
        <v>358</v>
      </c>
      <c r="E101" s="6"/>
      <c r="F101" s="7"/>
      <c r="G101" s="8">
        <f t="shared" si="2"/>
        <v>0</v>
      </c>
      <c r="Z101" s="3">
        <v>12657</v>
      </c>
    </row>
    <row r="102" spans="1:26" ht="22.5" x14ac:dyDescent="0.25">
      <c r="A102" s="2">
        <v>92</v>
      </c>
      <c r="B102" s="2" t="s">
        <v>24</v>
      </c>
      <c r="C102" s="4">
        <v>1</v>
      </c>
      <c r="D102" s="5" t="s">
        <v>359</v>
      </c>
      <c r="E102" s="6"/>
      <c r="F102" s="7"/>
      <c r="G102" s="8">
        <f t="shared" si="2"/>
        <v>0</v>
      </c>
      <c r="Z102" s="3">
        <v>12635</v>
      </c>
    </row>
    <row r="103" spans="1:26" x14ac:dyDescent="0.25">
      <c r="A103" s="2">
        <v>93</v>
      </c>
      <c r="B103" s="2" t="s">
        <v>131</v>
      </c>
      <c r="C103" s="4">
        <v>1</v>
      </c>
      <c r="D103" s="5" t="s">
        <v>360</v>
      </c>
      <c r="E103" s="6"/>
      <c r="F103" s="7"/>
      <c r="G103" s="8">
        <f t="shared" si="2"/>
        <v>0</v>
      </c>
      <c r="Z103" s="3">
        <v>7644</v>
      </c>
    </row>
    <row r="104" spans="1:26" x14ac:dyDescent="0.25">
      <c r="A104" s="2">
        <v>94</v>
      </c>
      <c r="B104" s="2" t="s">
        <v>22</v>
      </c>
      <c r="C104" s="4">
        <v>1</v>
      </c>
      <c r="D104" s="5" t="s">
        <v>361</v>
      </c>
      <c r="E104" s="6"/>
      <c r="F104" s="7"/>
      <c r="G104" s="8">
        <f t="shared" si="2"/>
        <v>0</v>
      </c>
      <c r="Z104" s="3">
        <v>18881</v>
      </c>
    </row>
    <row r="105" spans="1:26" ht="22.5" x14ac:dyDescent="0.25">
      <c r="A105" s="2">
        <v>95</v>
      </c>
      <c r="B105" s="2" t="s">
        <v>22</v>
      </c>
      <c r="C105" s="4">
        <v>1</v>
      </c>
      <c r="D105" s="5" t="s">
        <v>362</v>
      </c>
      <c r="E105" s="6"/>
      <c r="F105" s="7"/>
      <c r="G105" s="8">
        <f t="shared" si="2"/>
        <v>0</v>
      </c>
      <c r="Z105" s="3">
        <v>12661</v>
      </c>
    </row>
    <row r="106" spans="1:26" x14ac:dyDescent="0.25">
      <c r="A106" s="2">
        <v>96</v>
      </c>
      <c r="B106" s="2" t="s">
        <v>313</v>
      </c>
      <c r="C106" s="4">
        <v>2</v>
      </c>
      <c r="D106" s="5" t="s">
        <v>363</v>
      </c>
      <c r="E106" s="6"/>
      <c r="F106" s="7"/>
      <c r="G106" s="8">
        <f t="shared" si="2"/>
        <v>0</v>
      </c>
      <c r="Z106" s="3">
        <v>6028</v>
      </c>
    </row>
    <row r="107" spans="1:26" x14ac:dyDescent="0.25">
      <c r="A107" s="2">
        <v>97</v>
      </c>
      <c r="B107" s="2" t="s">
        <v>22</v>
      </c>
      <c r="C107" s="4">
        <v>2</v>
      </c>
      <c r="D107" s="5" t="s">
        <v>364</v>
      </c>
      <c r="E107" s="6"/>
      <c r="F107" s="7"/>
      <c r="G107" s="8">
        <f t="shared" ref="G107:G138" si="3">IFERROR(C107*F107,0)</f>
        <v>0</v>
      </c>
      <c r="Z107" s="3">
        <v>12663</v>
      </c>
    </row>
    <row r="108" spans="1:26" x14ac:dyDescent="0.25">
      <c r="A108" s="2">
        <v>98</v>
      </c>
      <c r="B108" s="2" t="s">
        <v>22</v>
      </c>
      <c r="C108" s="4">
        <v>2</v>
      </c>
      <c r="D108" s="5" t="s">
        <v>365</v>
      </c>
      <c r="E108" s="6"/>
      <c r="F108" s="7"/>
      <c r="G108" s="8">
        <f t="shared" si="3"/>
        <v>0</v>
      </c>
      <c r="Z108" s="3">
        <v>12664</v>
      </c>
    </row>
    <row r="109" spans="1:26" x14ac:dyDescent="0.25">
      <c r="A109" s="2">
        <v>99</v>
      </c>
      <c r="B109" s="2" t="s">
        <v>22</v>
      </c>
      <c r="C109" s="4">
        <v>2</v>
      </c>
      <c r="D109" s="5" t="s">
        <v>366</v>
      </c>
      <c r="E109" s="6"/>
      <c r="F109" s="7"/>
      <c r="G109" s="8">
        <f t="shared" si="3"/>
        <v>0</v>
      </c>
      <c r="Z109" s="3">
        <v>13084</v>
      </c>
    </row>
    <row r="110" spans="1:26" x14ac:dyDescent="0.25">
      <c r="A110" s="2">
        <v>100</v>
      </c>
      <c r="B110" s="2" t="s">
        <v>103</v>
      </c>
      <c r="C110" s="4">
        <v>2</v>
      </c>
      <c r="D110" s="5" t="s">
        <v>367</v>
      </c>
      <c r="E110" s="6"/>
      <c r="F110" s="7"/>
      <c r="G110" s="8">
        <f t="shared" si="3"/>
        <v>0</v>
      </c>
      <c r="Z110" s="3">
        <v>6113</v>
      </c>
    </row>
    <row r="111" spans="1:26" x14ac:dyDescent="0.25">
      <c r="A111" s="2">
        <v>101</v>
      </c>
      <c r="B111" s="2" t="s">
        <v>22</v>
      </c>
      <c r="C111" s="4">
        <v>1</v>
      </c>
      <c r="D111" s="5" t="s">
        <v>368</v>
      </c>
      <c r="E111" s="6"/>
      <c r="F111" s="7"/>
      <c r="G111" s="8">
        <f t="shared" si="3"/>
        <v>0</v>
      </c>
      <c r="Z111" s="3">
        <v>13086</v>
      </c>
    </row>
    <row r="112" spans="1:26" ht="22.5" x14ac:dyDescent="0.25">
      <c r="A112" s="2">
        <v>102</v>
      </c>
      <c r="B112" s="2" t="s">
        <v>131</v>
      </c>
      <c r="C112" s="4">
        <v>4</v>
      </c>
      <c r="D112" s="5" t="s">
        <v>369</v>
      </c>
      <c r="E112" s="6"/>
      <c r="F112" s="7"/>
      <c r="G112" s="8">
        <f t="shared" si="3"/>
        <v>0</v>
      </c>
      <c r="Z112" s="3">
        <v>7661</v>
      </c>
    </row>
    <row r="113" spans="1:26" ht="22.5" x14ac:dyDescent="0.25">
      <c r="A113" s="2">
        <v>103</v>
      </c>
      <c r="B113" s="2" t="s">
        <v>24</v>
      </c>
      <c r="C113" s="4">
        <v>1</v>
      </c>
      <c r="D113" s="5" t="s">
        <v>370</v>
      </c>
      <c r="E113" s="6"/>
      <c r="F113" s="7"/>
      <c r="G113" s="8">
        <f t="shared" si="3"/>
        <v>0</v>
      </c>
      <c r="Z113" s="3">
        <v>13088</v>
      </c>
    </row>
    <row r="114" spans="1:26" x14ac:dyDescent="0.25">
      <c r="A114" s="2">
        <v>104</v>
      </c>
      <c r="B114" s="2" t="s">
        <v>22</v>
      </c>
      <c r="C114" s="4">
        <v>1</v>
      </c>
      <c r="D114" s="5" t="s">
        <v>371</v>
      </c>
      <c r="E114" s="6"/>
      <c r="F114" s="7"/>
      <c r="G114" s="8">
        <f t="shared" si="3"/>
        <v>0</v>
      </c>
      <c r="Z114" s="3">
        <v>13090</v>
      </c>
    </row>
    <row r="115" spans="1:26" ht="22.5" x14ac:dyDescent="0.25">
      <c r="A115" s="2">
        <v>105</v>
      </c>
      <c r="B115" s="2" t="s">
        <v>22</v>
      </c>
      <c r="C115" s="4">
        <v>2</v>
      </c>
      <c r="D115" s="5" t="s">
        <v>372</v>
      </c>
      <c r="E115" s="6"/>
      <c r="F115" s="7"/>
      <c r="G115" s="8">
        <f t="shared" si="3"/>
        <v>0</v>
      </c>
      <c r="Z115" s="3">
        <v>12667</v>
      </c>
    </row>
    <row r="116" spans="1:26" x14ac:dyDescent="0.25">
      <c r="A116" s="2">
        <v>106</v>
      </c>
      <c r="B116" s="2" t="s">
        <v>24</v>
      </c>
      <c r="C116" s="4">
        <v>3</v>
      </c>
      <c r="D116" s="5" t="s">
        <v>373</v>
      </c>
      <c r="E116" s="6"/>
      <c r="F116" s="7"/>
      <c r="G116" s="8">
        <f t="shared" si="3"/>
        <v>0</v>
      </c>
      <c r="Z116" s="3">
        <v>13092</v>
      </c>
    </row>
    <row r="117" spans="1:26" x14ac:dyDescent="0.25">
      <c r="A117" s="2">
        <v>107</v>
      </c>
      <c r="B117" s="2" t="s">
        <v>24</v>
      </c>
      <c r="C117" s="4">
        <v>3</v>
      </c>
      <c r="D117" s="5" t="s">
        <v>374</v>
      </c>
      <c r="E117" s="6"/>
      <c r="F117" s="7"/>
      <c r="G117" s="8">
        <f t="shared" si="3"/>
        <v>0</v>
      </c>
      <c r="Z117" s="3">
        <v>13093</v>
      </c>
    </row>
    <row r="118" spans="1:26" x14ac:dyDescent="0.25">
      <c r="A118" s="2">
        <v>108</v>
      </c>
      <c r="B118" s="2" t="s">
        <v>24</v>
      </c>
      <c r="C118" s="4">
        <v>3</v>
      </c>
      <c r="D118" s="5" t="s">
        <v>375</v>
      </c>
      <c r="E118" s="6"/>
      <c r="F118" s="7"/>
      <c r="G118" s="8">
        <f t="shared" si="3"/>
        <v>0</v>
      </c>
      <c r="Z118" s="3">
        <v>13094</v>
      </c>
    </row>
    <row r="119" spans="1:26" x14ac:dyDescent="0.25">
      <c r="A119" s="2">
        <v>109</v>
      </c>
      <c r="B119" s="2" t="s">
        <v>24</v>
      </c>
      <c r="C119" s="4">
        <v>5</v>
      </c>
      <c r="D119" s="5" t="s">
        <v>376</v>
      </c>
      <c r="E119" s="6"/>
      <c r="F119" s="7"/>
      <c r="G119" s="8">
        <f t="shared" si="3"/>
        <v>0</v>
      </c>
      <c r="Z119" s="3">
        <v>13095</v>
      </c>
    </row>
    <row r="120" spans="1:26" x14ac:dyDescent="0.25">
      <c r="A120" s="2">
        <v>110</v>
      </c>
      <c r="B120" s="2" t="s">
        <v>24</v>
      </c>
      <c r="C120" s="4">
        <v>1</v>
      </c>
      <c r="D120" s="5" t="s">
        <v>377</v>
      </c>
      <c r="E120" s="6"/>
      <c r="F120" s="7"/>
      <c r="G120" s="8">
        <f t="shared" si="3"/>
        <v>0</v>
      </c>
      <c r="Z120" s="3">
        <v>13096</v>
      </c>
    </row>
    <row r="121" spans="1:26" ht="22.5" x14ac:dyDescent="0.25">
      <c r="A121" s="2">
        <v>111</v>
      </c>
      <c r="B121" s="2" t="s">
        <v>24</v>
      </c>
      <c r="C121" s="4">
        <v>5</v>
      </c>
      <c r="D121" s="5" t="s">
        <v>378</v>
      </c>
      <c r="E121" s="6"/>
      <c r="F121" s="7"/>
      <c r="G121" s="8">
        <f t="shared" si="3"/>
        <v>0</v>
      </c>
      <c r="Z121" s="3">
        <v>12676</v>
      </c>
    </row>
    <row r="122" spans="1:26" ht="22.5" x14ac:dyDescent="0.25">
      <c r="A122" s="2">
        <v>112</v>
      </c>
      <c r="B122" s="2" t="s">
        <v>24</v>
      </c>
      <c r="C122" s="4">
        <v>4</v>
      </c>
      <c r="D122" s="5" t="s">
        <v>379</v>
      </c>
      <c r="E122" s="6"/>
      <c r="F122" s="7"/>
      <c r="G122" s="8">
        <f t="shared" si="3"/>
        <v>0</v>
      </c>
      <c r="Z122" s="3">
        <v>12675</v>
      </c>
    </row>
    <row r="123" spans="1:26" ht="22.5" x14ac:dyDescent="0.25">
      <c r="A123" s="2">
        <v>113</v>
      </c>
      <c r="B123" s="2" t="s">
        <v>24</v>
      </c>
      <c r="C123" s="4">
        <v>4</v>
      </c>
      <c r="D123" s="5" t="s">
        <v>380</v>
      </c>
      <c r="E123" s="6"/>
      <c r="F123" s="7"/>
      <c r="G123" s="8">
        <f t="shared" si="3"/>
        <v>0</v>
      </c>
      <c r="Z123" s="3">
        <v>12677</v>
      </c>
    </row>
    <row r="124" spans="1:26" ht="22.5" x14ac:dyDescent="0.25">
      <c r="A124" s="2">
        <v>114</v>
      </c>
      <c r="B124" s="2" t="s">
        <v>24</v>
      </c>
      <c r="C124" s="4">
        <v>4</v>
      </c>
      <c r="D124" s="5" t="s">
        <v>381</v>
      </c>
      <c r="E124" s="6"/>
      <c r="F124" s="7"/>
      <c r="G124" s="8">
        <f t="shared" si="3"/>
        <v>0</v>
      </c>
      <c r="Z124" s="3">
        <v>12678</v>
      </c>
    </row>
    <row r="125" spans="1:26" ht="22.5" x14ac:dyDescent="0.25">
      <c r="A125" s="2">
        <v>115</v>
      </c>
      <c r="B125" s="2" t="s">
        <v>24</v>
      </c>
      <c r="C125" s="4">
        <v>5</v>
      </c>
      <c r="D125" s="5" t="s">
        <v>382</v>
      </c>
      <c r="E125" s="6"/>
      <c r="F125" s="7"/>
      <c r="G125" s="8">
        <f t="shared" si="3"/>
        <v>0</v>
      </c>
      <c r="Z125" s="3">
        <v>12679</v>
      </c>
    </row>
    <row r="126" spans="1:26" ht="22.5" x14ac:dyDescent="0.25">
      <c r="A126" s="2">
        <v>116</v>
      </c>
      <c r="B126" s="2" t="s">
        <v>24</v>
      </c>
      <c r="C126" s="4">
        <v>4</v>
      </c>
      <c r="D126" s="5" t="s">
        <v>383</v>
      </c>
      <c r="E126" s="6"/>
      <c r="F126" s="7"/>
      <c r="G126" s="8">
        <f t="shared" si="3"/>
        <v>0</v>
      </c>
      <c r="Z126" s="3">
        <v>13098</v>
      </c>
    </row>
    <row r="127" spans="1:26" ht="22.5" x14ac:dyDescent="0.25">
      <c r="A127" s="2">
        <v>117</v>
      </c>
      <c r="B127" s="2" t="s">
        <v>24</v>
      </c>
      <c r="C127" s="4">
        <v>5</v>
      </c>
      <c r="D127" s="5" t="s">
        <v>384</v>
      </c>
      <c r="E127" s="6"/>
      <c r="F127" s="7"/>
      <c r="G127" s="8">
        <f t="shared" si="3"/>
        <v>0</v>
      </c>
      <c r="Z127" s="3">
        <v>13097</v>
      </c>
    </row>
    <row r="128" spans="1:26" ht="22.5" x14ac:dyDescent="0.25">
      <c r="A128" s="2">
        <v>118</v>
      </c>
      <c r="B128" s="2" t="s">
        <v>24</v>
      </c>
      <c r="C128" s="4">
        <v>10</v>
      </c>
      <c r="D128" s="5" t="s">
        <v>385</v>
      </c>
      <c r="E128" s="6"/>
      <c r="F128" s="7"/>
      <c r="G128" s="8">
        <f t="shared" si="3"/>
        <v>0</v>
      </c>
      <c r="Z128" s="3">
        <v>13100</v>
      </c>
    </row>
    <row r="129" spans="1:26" ht="22.5" x14ac:dyDescent="0.25">
      <c r="A129" s="2">
        <v>119</v>
      </c>
      <c r="B129" s="2" t="s">
        <v>24</v>
      </c>
      <c r="C129" s="4">
        <v>5</v>
      </c>
      <c r="D129" s="5" t="s">
        <v>386</v>
      </c>
      <c r="E129" s="6"/>
      <c r="F129" s="7"/>
      <c r="G129" s="8">
        <f t="shared" si="3"/>
        <v>0</v>
      </c>
      <c r="Z129" s="3">
        <v>13099</v>
      </c>
    </row>
    <row r="130" spans="1:26" ht="22.5" x14ac:dyDescent="0.25">
      <c r="A130" s="2">
        <v>120</v>
      </c>
      <c r="B130" s="2" t="s">
        <v>24</v>
      </c>
      <c r="C130" s="4">
        <v>5</v>
      </c>
      <c r="D130" s="5" t="s">
        <v>387</v>
      </c>
      <c r="E130" s="6"/>
      <c r="F130" s="7"/>
      <c r="G130" s="8">
        <f t="shared" si="3"/>
        <v>0</v>
      </c>
      <c r="Z130" s="3">
        <v>13101</v>
      </c>
    </row>
    <row r="131" spans="1:26" ht="22.5" x14ac:dyDescent="0.25">
      <c r="A131" s="2">
        <v>121</v>
      </c>
      <c r="B131" s="2" t="s">
        <v>22</v>
      </c>
      <c r="C131" s="4">
        <v>1</v>
      </c>
      <c r="D131" s="5" t="s">
        <v>388</v>
      </c>
      <c r="E131" s="6"/>
      <c r="F131" s="7"/>
      <c r="G131" s="8">
        <f t="shared" si="3"/>
        <v>0</v>
      </c>
      <c r="Z131" s="3">
        <v>20750</v>
      </c>
    </row>
    <row r="132" spans="1:26" ht="22.5" x14ac:dyDescent="0.25">
      <c r="A132" s="2">
        <v>122</v>
      </c>
      <c r="B132" s="2" t="s">
        <v>22</v>
      </c>
      <c r="C132" s="4">
        <v>1</v>
      </c>
      <c r="D132" s="5" t="s">
        <v>389</v>
      </c>
      <c r="E132" s="6"/>
      <c r="F132" s="7"/>
      <c r="G132" s="8">
        <f t="shared" si="3"/>
        <v>0</v>
      </c>
      <c r="Z132" s="3">
        <v>13103</v>
      </c>
    </row>
    <row r="133" spans="1:26" ht="22.5" x14ac:dyDescent="0.25">
      <c r="A133" s="2">
        <v>123</v>
      </c>
      <c r="B133" s="2" t="s">
        <v>22</v>
      </c>
      <c r="C133" s="4">
        <v>1</v>
      </c>
      <c r="D133" s="5" t="s">
        <v>390</v>
      </c>
      <c r="E133" s="6"/>
      <c r="F133" s="7"/>
      <c r="G133" s="8">
        <f t="shared" si="3"/>
        <v>0</v>
      </c>
      <c r="Z133" s="3">
        <v>13104</v>
      </c>
    </row>
    <row r="134" spans="1:26" ht="22.5" x14ac:dyDescent="0.25">
      <c r="A134" s="2">
        <v>124</v>
      </c>
      <c r="B134" s="2" t="s">
        <v>131</v>
      </c>
      <c r="C134" s="4">
        <v>1</v>
      </c>
      <c r="D134" s="5" t="s">
        <v>391</v>
      </c>
      <c r="E134" s="6"/>
      <c r="F134" s="7"/>
      <c r="G134" s="8">
        <f t="shared" si="3"/>
        <v>0</v>
      </c>
      <c r="Z134" s="3">
        <v>7680</v>
      </c>
    </row>
    <row r="135" spans="1:26" ht="22.5" x14ac:dyDescent="0.25">
      <c r="A135" s="2">
        <v>125</v>
      </c>
      <c r="B135" s="2" t="s">
        <v>131</v>
      </c>
      <c r="C135" s="4">
        <v>1</v>
      </c>
      <c r="D135" s="5" t="s">
        <v>392</v>
      </c>
      <c r="E135" s="6"/>
      <c r="F135" s="7"/>
      <c r="G135" s="8">
        <f t="shared" si="3"/>
        <v>0</v>
      </c>
      <c r="Z135" s="3">
        <v>7681</v>
      </c>
    </row>
    <row r="136" spans="1:26" ht="22.5" x14ac:dyDescent="0.25">
      <c r="A136" s="2">
        <v>126</v>
      </c>
      <c r="B136" s="2" t="s">
        <v>131</v>
      </c>
      <c r="C136" s="4">
        <v>1</v>
      </c>
      <c r="D136" s="5" t="s">
        <v>393</v>
      </c>
      <c r="E136" s="6"/>
      <c r="F136" s="7"/>
      <c r="G136" s="8">
        <f t="shared" si="3"/>
        <v>0</v>
      </c>
      <c r="Z136" s="3">
        <v>7682</v>
      </c>
    </row>
    <row r="137" spans="1:26" ht="22.5" x14ac:dyDescent="0.25">
      <c r="A137" s="2">
        <v>127</v>
      </c>
      <c r="B137" s="2" t="s">
        <v>131</v>
      </c>
      <c r="C137" s="4">
        <v>1</v>
      </c>
      <c r="D137" s="5" t="s">
        <v>394</v>
      </c>
      <c r="E137" s="6"/>
      <c r="F137" s="7"/>
      <c r="G137" s="8">
        <f t="shared" si="3"/>
        <v>0</v>
      </c>
      <c r="Z137" s="3">
        <v>7683</v>
      </c>
    </row>
    <row r="138" spans="1:26" x14ac:dyDescent="0.25">
      <c r="A138" s="2">
        <v>128</v>
      </c>
      <c r="B138" s="2" t="s">
        <v>22</v>
      </c>
      <c r="C138" s="4">
        <v>1</v>
      </c>
      <c r="D138" s="5" t="s">
        <v>395</v>
      </c>
      <c r="E138" s="6"/>
      <c r="F138" s="7"/>
      <c r="G138" s="8">
        <f t="shared" si="3"/>
        <v>0</v>
      </c>
      <c r="Z138" s="3">
        <v>13109</v>
      </c>
    </row>
    <row r="139" spans="1:26" x14ac:dyDescent="0.25">
      <c r="A139" s="2">
        <v>129</v>
      </c>
      <c r="B139" s="2" t="s">
        <v>232</v>
      </c>
      <c r="C139" s="4">
        <v>3</v>
      </c>
      <c r="D139" s="5" t="s">
        <v>396</v>
      </c>
      <c r="E139" s="6"/>
      <c r="F139" s="7"/>
      <c r="G139" s="8">
        <f t="shared" ref="G139:G170" si="4">IFERROR(C139*F139,0)</f>
        <v>0</v>
      </c>
      <c r="Z139" s="3">
        <v>7686</v>
      </c>
    </row>
    <row r="140" spans="1:26" x14ac:dyDescent="0.25">
      <c r="A140" s="2">
        <v>130</v>
      </c>
      <c r="B140" s="2" t="s">
        <v>232</v>
      </c>
      <c r="C140" s="4">
        <v>3</v>
      </c>
      <c r="D140" s="5" t="s">
        <v>397</v>
      </c>
      <c r="E140" s="6"/>
      <c r="F140" s="7"/>
      <c r="G140" s="8">
        <f t="shared" si="4"/>
        <v>0</v>
      </c>
      <c r="Z140" s="3">
        <v>7685</v>
      </c>
    </row>
    <row r="141" spans="1:26" x14ac:dyDescent="0.25">
      <c r="A141" s="2">
        <v>131</v>
      </c>
      <c r="B141" s="2" t="s">
        <v>232</v>
      </c>
      <c r="C141" s="4">
        <v>5</v>
      </c>
      <c r="D141" s="5" t="s">
        <v>398</v>
      </c>
      <c r="E141" s="6"/>
      <c r="F141" s="7"/>
      <c r="G141" s="8">
        <f t="shared" si="4"/>
        <v>0</v>
      </c>
      <c r="Z141" s="3">
        <v>7687</v>
      </c>
    </row>
    <row r="142" spans="1:26" x14ac:dyDescent="0.25">
      <c r="A142" s="2">
        <v>132</v>
      </c>
      <c r="B142" s="2" t="s">
        <v>232</v>
      </c>
      <c r="C142" s="4">
        <v>5</v>
      </c>
      <c r="D142" s="5" t="s">
        <v>399</v>
      </c>
      <c r="E142" s="6"/>
      <c r="F142" s="7"/>
      <c r="G142" s="8">
        <f t="shared" si="4"/>
        <v>0</v>
      </c>
      <c r="Z142" s="3">
        <v>7688</v>
      </c>
    </row>
    <row r="143" spans="1:26" x14ac:dyDescent="0.25">
      <c r="A143" s="2">
        <v>133</v>
      </c>
      <c r="B143" s="2" t="s">
        <v>232</v>
      </c>
      <c r="C143" s="4">
        <v>5</v>
      </c>
      <c r="D143" s="5" t="s">
        <v>400</v>
      </c>
      <c r="E143" s="6"/>
      <c r="F143" s="7"/>
      <c r="G143" s="8">
        <f t="shared" si="4"/>
        <v>0</v>
      </c>
      <c r="Z143" s="3">
        <v>7689</v>
      </c>
    </row>
    <row r="144" spans="1:26" x14ac:dyDescent="0.25">
      <c r="A144" s="2">
        <v>134</v>
      </c>
      <c r="B144" s="2" t="s">
        <v>232</v>
      </c>
      <c r="C144" s="4">
        <v>5</v>
      </c>
      <c r="D144" s="5" t="s">
        <v>401</v>
      </c>
      <c r="E144" s="6"/>
      <c r="F144" s="7"/>
      <c r="G144" s="8">
        <f t="shared" si="4"/>
        <v>0</v>
      </c>
      <c r="Z144" s="3">
        <v>7690</v>
      </c>
    </row>
    <row r="145" spans="1:26" x14ac:dyDescent="0.25">
      <c r="A145" s="2">
        <v>135</v>
      </c>
      <c r="B145" s="2" t="s">
        <v>103</v>
      </c>
      <c r="C145" s="4">
        <v>1</v>
      </c>
      <c r="D145" s="5" t="s">
        <v>402</v>
      </c>
      <c r="E145" s="6"/>
      <c r="F145" s="7"/>
      <c r="G145" s="8">
        <f t="shared" si="4"/>
        <v>0</v>
      </c>
      <c r="Z145" s="3">
        <v>13110</v>
      </c>
    </row>
    <row r="146" spans="1:26" x14ac:dyDescent="0.25">
      <c r="A146" s="2">
        <v>136</v>
      </c>
      <c r="B146" s="2" t="s">
        <v>403</v>
      </c>
      <c r="C146" s="4">
        <v>1</v>
      </c>
      <c r="D146" s="5" t="s">
        <v>404</v>
      </c>
      <c r="E146" s="6"/>
      <c r="F146" s="7"/>
      <c r="G146" s="8">
        <f t="shared" si="4"/>
        <v>0</v>
      </c>
      <c r="Z146" s="3">
        <v>7691</v>
      </c>
    </row>
    <row r="147" spans="1:26" x14ac:dyDescent="0.25">
      <c r="A147" s="2">
        <v>137</v>
      </c>
      <c r="B147" s="2" t="s">
        <v>403</v>
      </c>
      <c r="C147" s="4">
        <v>1</v>
      </c>
      <c r="D147" s="5" t="s">
        <v>405</v>
      </c>
      <c r="E147" s="6"/>
      <c r="F147" s="7"/>
      <c r="G147" s="8">
        <f t="shared" si="4"/>
        <v>0</v>
      </c>
      <c r="Z147" s="3">
        <v>7692</v>
      </c>
    </row>
    <row r="148" spans="1:26" x14ac:dyDescent="0.25">
      <c r="A148" s="2">
        <v>138</v>
      </c>
      <c r="B148" s="2" t="s">
        <v>403</v>
      </c>
      <c r="C148" s="4">
        <v>1</v>
      </c>
      <c r="D148" s="5" t="s">
        <v>406</v>
      </c>
      <c r="E148" s="6"/>
      <c r="F148" s="7"/>
      <c r="G148" s="8">
        <f t="shared" si="4"/>
        <v>0</v>
      </c>
      <c r="Z148" s="3">
        <v>7693</v>
      </c>
    </row>
    <row r="149" spans="1:26" x14ac:dyDescent="0.25">
      <c r="A149" s="2">
        <v>139</v>
      </c>
      <c r="B149" s="2" t="s">
        <v>403</v>
      </c>
      <c r="C149" s="4">
        <v>1</v>
      </c>
      <c r="D149" s="5" t="s">
        <v>407</v>
      </c>
      <c r="E149" s="6"/>
      <c r="F149" s="7"/>
      <c r="G149" s="8">
        <f t="shared" si="4"/>
        <v>0</v>
      </c>
      <c r="Z149" s="3">
        <v>7694</v>
      </c>
    </row>
    <row r="150" spans="1:26" x14ac:dyDescent="0.25">
      <c r="A150" s="2">
        <v>140</v>
      </c>
      <c r="B150" s="2" t="s">
        <v>403</v>
      </c>
      <c r="C150" s="4">
        <v>1</v>
      </c>
      <c r="D150" s="5" t="s">
        <v>408</v>
      </c>
      <c r="E150" s="6"/>
      <c r="F150" s="7"/>
      <c r="G150" s="8">
        <f t="shared" si="4"/>
        <v>0</v>
      </c>
      <c r="Z150" s="3">
        <v>7695</v>
      </c>
    </row>
    <row r="151" spans="1:26" x14ac:dyDescent="0.25">
      <c r="A151" s="2">
        <v>141</v>
      </c>
      <c r="B151" s="2" t="s">
        <v>403</v>
      </c>
      <c r="C151" s="4">
        <v>1</v>
      </c>
      <c r="D151" s="5" t="s">
        <v>409</v>
      </c>
      <c r="E151" s="6"/>
      <c r="F151" s="7"/>
      <c r="G151" s="8">
        <f t="shared" si="4"/>
        <v>0</v>
      </c>
      <c r="Z151" s="3">
        <v>7696</v>
      </c>
    </row>
    <row r="152" spans="1:26" x14ac:dyDescent="0.25">
      <c r="A152" s="2">
        <v>142</v>
      </c>
      <c r="B152" s="2" t="s">
        <v>403</v>
      </c>
      <c r="C152" s="4">
        <v>1</v>
      </c>
      <c r="D152" s="5" t="s">
        <v>410</v>
      </c>
      <c r="E152" s="6"/>
      <c r="F152" s="7"/>
      <c r="G152" s="8">
        <f t="shared" si="4"/>
        <v>0</v>
      </c>
      <c r="Z152" s="3">
        <v>7698</v>
      </c>
    </row>
    <row r="153" spans="1:26" x14ac:dyDescent="0.25">
      <c r="A153" s="2">
        <v>143</v>
      </c>
      <c r="B153" s="2" t="s">
        <v>403</v>
      </c>
      <c r="C153" s="4">
        <v>1</v>
      </c>
      <c r="D153" s="5" t="s">
        <v>411</v>
      </c>
      <c r="E153" s="6"/>
      <c r="F153" s="7"/>
      <c r="G153" s="8">
        <f t="shared" si="4"/>
        <v>0</v>
      </c>
      <c r="Z153" s="3">
        <v>7697</v>
      </c>
    </row>
    <row r="154" spans="1:26" x14ac:dyDescent="0.25">
      <c r="A154" s="2">
        <v>144</v>
      </c>
      <c r="B154" s="2" t="s">
        <v>403</v>
      </c>
      <c r="C154" s="4">
        <v>1</v>
      </c>
      <c r="D154" s="5" t="s">
        <v>412</v>
      </c>
      <c r="E154" s="6"/>
      <c r="F154" s="7"/>
      <c r="G154" s="8">
        <f t="shared" si="4"/>
        <v>0</v>
      </c>
      <c r="Z154" s="3">
        <v>7699</v>
      </c>
    </row>
    <row r="155" spans="1:26" x14ac:dyDescent="0.25">
      <c r="A155" s="2">
        <v>145</v>
      </c>
      <c r="B155" s="2" t="s">
        <v>403</v>
      </c>
      <c r="C155" s="4">
        <v>1</v>
      </c>
      <c r="D155" s="5" t="s">
        <v>413</v>
      </c>
      <c r="E155" s="6"/>
      <c r="F155" s="7"/>
      <c r="G155" s="8">
        <f t="shared" si="4"/>
        <v>0</v>
      </c>
      <c r="Z155" s="3">
        <v>7700</v>
      </c>
    </row>
    <row r="156" spans="1:26" x14ac:dyDescent="0.25">
      <c r="A156" s="2">
        <v>146</v>
      </c>
      <c r="B156" s="2" t="s">
        <v>403</v>
      </c>
      <c r="C156" s="4">
        <v>1</v>
      </c>
      <c r="D156" s="5" t="s">
        <v>414</v>
      </c>
      <c r="E156" s="6"/>
      <c r="F156" s="7"/>
      <c r="G156" s="8">
        <f t="shared" si="4"/>
        <v>0</v>
      </c>
      <c r="Z156" s="3">
        <v>7701</v>
      </c>
    </row>
    <row r="157" spans="1:26" x14ac:dyDescent="0.25">
      <c r="A157" s="2">
        <v>147</v>
      </c>
      <c r="B157" s="2" t="s">
        <v>403</v>
      </c>
      <c r="C157" s="4">
        <v>1</v>
      </c>
      <c r="D157" s="5" t="s">
        <v>415</v>
      </c>
      <c r="E157" s="6"/>
      <c r="F157" s="7"/>
      <c r="G157" s="8">
        <f t="shared" si="4"/>
        <v>0</v>
      </c>
      <c r="Z157" s="3">
        <v>7702</v>
      </c>
    </row>
    <row r="158" spans="1:26" x14ac:dyDescent="0.25">
      <c r="A158" s="2">
        <v>148</v>
      </c>
      <c r="B158" s="2" t="s">
        <v>403</v>
      </c>
      <c r="C158" s="4">
        <v>1</v>
      </c>
      <c r="D158" s="5" t="s">
        <v>416</v>
      </c>
      <c r="E158" s="6"/>
      <c r="F158" s="7"/>
      <c r="G158" s="8">
        <f t="shared" si="4"/>
        <v>0</v>
      </c>
      <c r="Z158" s="3">
        <v>7704</v>
      </c>
    </row>
    <row r="159" spans="1:26" x14ac:dyDescent="0.25">
      <c r="A159" s="2">
        <v>149</v>
      </c>
      <c r="B159" s="2" t="s">
        <v>103</v>
      </c>
      <c r="C159" s="4">
        <v>3</v>
      </c>
      <c r="D159" s="5" t="s">
        <v>417</v>
      </c>
      <c r="E159" s="6"/>
      <c r="F159" s="7"/>
      <c r="G159" s="8">
        <f t="shared" si="4"/>
        <v>0</v>
      </c>
      <c r="Z159" s="3">
        <v>13111</v>
      </c>
    </row>
    <row r="160" spans="1:26" ht="22.5" x14ac:dyDescent="0.25">
      <c r="A160" s="2">
        <v>150</v>
      </c>
      <c r="B160" s="2" t="s">
        <v>24</v>
      </c>
      <c r="C160" s="4">
        <v>10</v>
      </c>
      <c r="D160" s="5" t="s">
        <v>418</v>
      </c>
      <c r="E160" s="6"/>
      <c r="F160" s="7"/>
      <c r="G160" s="8">
        <f t="shared" si="4"/>
        <v>0</v>
      </c>
      <c r="Z160" s="3">
        <v>13113</v>
      </c>
    </row>
    <row r="161" spans="1:26" ht="22.5" x14ac:dyDescent="0.25">
      <c r="A161" s="2">
        <v>151</v>
      </c>
      <c r="B161" s="2" t="s">
        <v>24</v>
      </c>
      <c r="C161" s="4">
        <v>10</v>
      </c>
      <c r="D161" s="5" t="s">
        <v>419</v>
      </c>
      <c r="E161" s="6"/>
      <c r="F161" s="7"/>
      <c r="G161" s="8">
        <f t="shared" si="4"/>
        <v>0</v>
      </c>
      <c r="Z161" s="3">
        <v>13114</v>
      </c>
    </row>
    <row r="162" spans="1:26" ht="22.5" x14ac:dyDescent="0.25">
      <c r="A162" s="2">
        <v>152</v>
      </c>
      <c r="B162" s="2" t="s">
        <v>24</v>
      </c>
      <c r="C162" s="4">
        <v>40</v>
      </c>
      <c r="D162" s="5" t="s">
        <v>420</v>
      </c>
      <c r="E162" s="6"/>
      <c r="F162" s="7"/>
      <c r="G162" s="8">
        <f t="shared" si="4"/>
        <v>0</v>
      </c>
      <c r="Z162" s="3">
        <v>13115</v>
      </c>
    </row>
    <row r="163" spans="1:26" ht="22.5" x14ac:dyDescent="0.25">
      <c r="A163" s="2">
        <v>153</v>
      </c>
      <c r="B163" s="2" t="s">
        <v>24</v>
      </c>
      <c r="C163" s="4">
        <v>10</v>
      </c>
      <c r="D163" s="5" t="s">
        <v>421</v>
      </c>
      <c r="E163" s="6"/>
      <c r="F163" s="7"/>
      <c r="G163" s="8">
        <f t="shared" si="4"/>
        <v>0</v>
      </c>
      <c r="Z163" s="3">
        <v>20751</v>
      </c>
    </row>
    <row r="164" spans="1:26" ht="22.5" x14ac:dyDescent="0.25">
      <c r="A164" s="2">
        <v>154</v>
      </c>
      <c r="B164" s="2" t="s">
        <v>24</v>
      </c>
      <c r="C164" s="4">
        <v>10</v>
      </c>
      <c r="D164" s="5" t="s">
        <v>422</v>
      </c>
      <c r="E164" s="6"/>
      <c r="F164" s="7"/>
      <c r="G164" s="8">
        <f t="shared" si="4"/>
        <v>0</v>
      </c>
      <c r="Z164" s="3">
        <v>20752</v>
      </c>
    </row>
    <row r="165" spans="1:26" ht="22.5" x14ac:dyDescent="0.25">
      <c r="A165" s="2">
        <v>155</v>
      </c>
      <c r="B165" s="2" t="s">
        <v>24</v>
      </c>
      <c r="C165" s="4">
        <v>10</v>
      </c>
      <c r="D165" s="5" t="s">
        <v>423</v>
      </c>
      <c r="E165" s="6"/>
      <c r="F165" s="7"/>
      <c r="G165" s="8">
        <f t="shared" si="4"/>
        <v>0</v>
      </c>
      <c r="Z165" s="3">
        <v>13119</v>
      </c>
    </row>
    <row r="166" spans="1:26" ht="22.5" x14ac:dyDescent="0.25">
      <c r="A166" s="2">
        <v>156</v>
      </c>
      <c r="B166" s="2" t="s">
        <v>24</v>
      </c>
      <c r="C166" s="4">
        <v>10</v>
      </c>
      <c r="D166" s="5" t="s">
        <v>424</v>
      </c>
      <c r="E166" s="6"/>
      <c r="F166" s="7"/>
      <c r="G166" s="8">
        <f t="shared" si="4"/>
        <v>0</v>
      </c>
      <c r="Z166" s="3">
        <v>20753</v>
      </c>
    </row>
    <row r="167" spans="1:26" x14ac:dyDescent="0.25">
      <c r="A167" s="2">
        <v>157</v>
      </c>
      <c r="B167" s="2" t="s">
        <v>24</v>
      </c>
      <c r="C167" s="4">
        <v>5</v>
      </c>
      <c r="D167" s="5" t="s">
        <v>425</v>
      </c>
      <c r="E167" s="6"/>
      <c r="F167" s="7"/>
      <c r="G167" s="8">
        <f t="shared" si="4"/>
        <v>0</v>
      </c>
      <c r="Z167" s="3">
        <v>20754</v>
      </c>
    </row>
    <row r="168" spans="1:26" ht="22.5" x14ac:dyDescent="0.25">
      <c r="A168" s="2">
        <v>158</v>
      </c>
      <c r="B168" s="2" t="s">
        <v>24</v>
      </c>
      <c r="C168" s="4">
        <v>5</v>
      </c>
      <c r="D168" s="5" t="s">
        <v>426</v>
      </c>
      <c r="E168" s="6"/>
      <c r="F168" s="7"/>
      <c r="G168" s="8">
        <f t="shared" si="4"/>
        <v>0</v>
      </c>
      <c r="Z168" s="3">
        <v>13121</v>
      </c>
    </row>
    <row r="169" spans="1:26" ht="22.5" x14ac:dyDescent="0.25">
      <c r="A169" s="2">
        <v>159</v>
      </c>
      <c r="B169" s="2" t="s">
        <v>24</v>
      </c>
      <c r="C169" s="4">
        <v>5</v>
      </c>
      <c r="D169" s="5" t="s">
        <v>427</v>
      </c>
      <c r="E169" s="6"/>
      <c r="F169" s="7"/>
      <c r="G169" s="8">
        <f t="shared" si="4"/>
        <v>0</v>
      </c>
      <c r="Z169" s="3">
        <v>13123</v>
      </c>
    </row>
    <row r="170" spans="1:26" x14ac:dyDescent="0.25">
      <c r="A170" s="2">
        <v>160</v>
      </c>
      <c r="B170" s="2" t="s">
        <v>22</v>
      </c>
      <c r="C170" s="4">
        <v>1</v>
      </c>
      <c r="D170" s="5" t="s">
        <v>428</v>
      </c>
      <c r="E170" s="6"/>
      <c r="F170" s="7"/>
      <c r="G170" s="8">
        <f t="shared" si="4"/>
        <v>0</v>
      </c>
      <c r="Z170" s="3">
        <v>12681</v>
      </c>
    </row>
    <row r="171" spans="1:26" x14ac:dyDescent="0.25">
      <c r="A171" s="2">
        <v>161</v>
      </c>
      <c r="B171" s="2" t="s">
        <v>22</v>
      </c>
      <c r="C171" s="4">
        <v>5</v>
      </c>
      <c r="D171" s="5" t="s">
        <v>429</v>
      </c>
      <c r="E171" s="6"/>
      <c r="F171" s="7"/>
      <c r="G171" s="8">
        <f t="shared" ref="G171:G202" si="5">IFERROR(C171*F171,0)</f>
        <v>0</v>
      </c>
      <c r="Z171" s="3">
        <v>13128</v>
      </c>
    </row>
    <row r="172" spans="1:26" ht="22.5" x14ac:dyDescent="0.25">
      <c r="A172" s="2">
        <v>162</v>
      </c>
      <c r="B172" s="2" t="s">
        <v>131</v>
      </c>
      <c r="C172" s="4">
        <v>5</v>
      </c>
      <c r="D172" s="5" t="s">
        <v>430</v>
      </c>
      <c r="E172" s="6"/>
      <c r="F172" s="7"/>
      <c r="G172" s="8">
        <f t="shared" si="5"/>
        <v>0</v>
      </c>
      <c r="Z172" s="3">
        <v>7951</v>
      </c>
    </row>
    <row r="173" spans="1:26" ht="22.5" x14ac:dyDescent="0.25">
      <c r="A173" s="2">
        <v>163</v>
      </c>
      <c r="B173" s="2" t="s">
        <v>103</v>
      </c>
      <c r="C173" s="4">
        <v>5</v>
      </c>
      <c r="D173" s="5" t="s">
        <v>431</v>
      </c>
      <c r="E173" s="6"/>
      <c r="F173" s="7"/>
      <c r="G173" s="8">
        <f t="shared" si="5"/>
        <v>0</v>
      </c>
      <c r="Z173" s="3">
        <v>17474</v>
      </c>
    </row>
    <row r="174" spans="1:26" ht="22.5" x14ac:dyDescent="0.25">
      <c r="A174" s="2">
        <v>164</v>
      </c>
      <c r="B174" s="2" t="s">
        <v>103</v>
      </c>
      <c r="C174" s="4">
        <v>1</v>
      </c>
      <c r="D174" s="5" t="s">
        <v>432</v>
      </c>
      <c r="E174" s="6"/>
      <c r="F174" s="7"/>
      <c r="G174" s="8">
        <f t="shared" si="5"/>
        <v>0</v>
      </c>
      <c r="Z174" s="3">
        <v>13131</v>
      </c>
    </row>
    <row r="175" spans="1:26" ht="22.5" x14ac:dyDescent="0.25">
      <c r="A175" s="2">
        <v>165</v>
      </c>
      <c r="B175" s="2" t="s">
        <v>103</v>
      </c>
      <c r="C175" s="4">
        <v>1</v>
      </c>
      <c r="D175" s="5" t="s">
        <v>433</v>
      </c>
      <c r="E175" s="6"/>
      <c r="F175" s="7"/>
      <c r="G175" s="8">
        <f t="shared" si="5"/>
        <v>0</v>
      </c>
      <c r="Z175" s="3">
        <v>13135</v>
      </c>
    </row>
    <row r="176" spans="1:26" x14ac:dyDescent="0.25">
      <c r="A176" s="2">
        <v>166</v>
      </c>
      <c r="B176" s="2" t="s">
        <v>22</v>
      </c>
      <c r="C176" s="4">
        <v>1</v>
      </c>
      <c r="D176" s="5" t="s">
        <v>434</v>
      </c>
      <c r="E176" s="6"/>
      <c r="F176" s="7"/>
      <c r="G176" s="8">
        <f t="shared" si="5"/>
        <v>0</v>
      </c>
      <c r="Z176" s="3">
        <v>13137</v>
      </c>
    </row>
    <row r="177" spans="1:26" x14ac:dyDescent="0.25">
      <c r="A177" s="2">
        <v>167</v>
      </c>
      <c r="B177" s="2" t="s">
        <v>140</v>
      </c>
      <c r="C177" s="4">
        <v>1</v>
      </c>
      <c r="D177" s="5" t="s">
        <v>435</v>
      </c>
      <c r="E177" s="6"/>
      <c r="F177" s="7"/>
      <c r="G177" s="8">
        <f t="shared" si="5"/>
        <v>0</v>
      </c>
      <c r="Z177" s="3">
        <v>13142</v>
      </c>
    </row>
    <row r="178" spans="1:26" x14ac:dyDescent="0.25">
      <c r="G178" s="9">
        <f>SUM(G11:G12:G13:G14:G15:G16:G17:G18:G19:G20:G21:G22:G23:G24:G25:G26:G27:G28:G29:G30:G31:G32:G33:G34:G35:G36:G37:G38:G39:G40:G41:G42:G43:G44:G45:G46:G47:G48:G49:G50:G51:G52:G53:G54:G55:G56:G57:G58:G59:G60:G61:G62:G63:G64:G65:G66:G67:G68:G69:G70:G71:G72:G73:G74:G75:G76:G77:G78:G79:G80:G81:G82:G83:G84:G85:G86:G87:G88:G89:G90:G91:G92:G93:G94:G95:G96:G97:G98:G99:G100:G101:G102:G103:G104:G105:G106:G107:G108:G109:G110:G111:G112:G113:G114:G115:G116:G117:G118:G119:G120:G121:G122:G123:G124:G125:G126:G127:G128:G129:G130:G131:G132:G133:G134:G135:G136:G137:G138:G139:G140:G141:G142:G143:G144:G145:G146:G147:G148:G149:G150:G151:G152:G153:G154:G155:G156:G157:G158:G159:G160:G161:G162:G163:G164:G165:G166:G167:G168:G169:G170:G171:G172:G173:G174:G175:G176:G177)</f>
        <v>0</v>
      </c>
    </row>
    <row r="180" spans="1:26" x14ac:dyDescent="0.25">
      <c r="A180" s="18" t="s">
        <v>64</v>
      </c>
      <c r="B180" s="14"/>
      <c r="C180" s="19" t="str">
        <f ca="1">M8</f>
        <v xml:space="preserve">    </v>
      </c>
      <c r="D180" s="14"/>
      <c r="E180" s="14"/>
      <c r="F180" s="14"/>
      <c r="G180" s="14"/>
    </row>
  </sheetData>
  <sheetProtection password="C703" sheet="1" objects="1" scenarios="1"/>
  <mergeCells count="6">
    <mergeCell ref="D2:G2"/>
    <mergeCell ref="D3:G3"/>
    <mergeCell ref="A7:G7"/>
    <mergeCell ref="A8:G8"/>
    <mergeCell ref="A180:B180"/>
    <mergeCell ref="C180:G180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workbookViewId="0"/>
  </sheetViews>
  <sheetFormatPr defaultRowHeight="15" x14ac:dyDescent="0.25"/>
  <cols>
    <col min="1" max="1" width="7.7109375" customWidth="1"/>
    <col min="2" max="2" width="6.5703125" bestFit="1" customWidth="1"/>
    <col min="3" max="3" width="10.28515625" bestFit="1" customWidth="1"/>
    <col min="4" max="4" width="26.7109375" customWidth="1"/>
    <col min="5" max="5" width="18.28515625" customWidth="1"/>
    <col min="6" max="6" width="10.28515625" bestFit="1" customWidth="1"/>
    <col min="7" max="7" width="30.7109375" customWidth="1"/>
    <col min="9" max="17" width="0" hidden="1" customWidth="1"/>
  </cols>
  <sheetData>
    <row r="1" spans="1:26" x14ac:dyDescent="0.25">
      <c r="I1" s="10" t="s">
        <v>65</v>
      </c>
      <c r="J1" s="10" t="s">
        <v>84</v>
      </c>
      <c r="K1" s="10" t="s">
        <v>92</v>
      </c>
      <c r="M1" s="10" t="str">
        <f>TEXT(I21,"000000000000,00")</f>
        <v>000000000000,00</v>
      </c>
      <c r="P1" s="10" t="str">
        <f>MID(M1,1,3)</f>
        <v>000</v>
      </c>
    </row>
    <row r="2" spans="1:26" ht="15.75" x14ac:dyDescent="0.25">
      <c r="D2" s="22" t="s">
        <v>0</v>
      </c>
      <c r="E2" s="16"/>
      <c r="F2" s="16"/>
      <c r="G2" s="16"/>
      <c r="I2" s="10" t="s">
        <v>66</v>
      </c>
      <c r="J2" s="10" t="s">
        <v>85</v>
      </c>
      <c r="K2" s="10" t="s">
        <v>93</v>
      </c>
      <c r="P2" s="10" t="str">
        <f>MID(M1,4,3)</f>
        <v>000</v>
      </c>
    </row>
    <row r="3" spans="1:26" ht="15.75" x14ac:dyDescent="0.25">
      <c r="D3" s="22" t="s">
        <v>436</v>
      </c>
      <c r="E3" s="16"/>
      <c r="F3" s="16"/>
      <c r="G3" s="16"/>
      <c r="I3" s="10" t="s">
        <v>67</v>
      </c>
      <c r="J3" s="10" t="s">
        <v>86</v>
      </c>
      <c r="K3" s="10" t="s">
        <v>94</v>
      </c>
      <c r="P3" s="10" t="str">
        <f>MID(M1,7,3)</f>
        <v>000</v>
      </c>
    </row>
    <row r="4" spans="1:26" x14ac:dyDescent="0.25">
      <c r="I4" s="10" t="s">
        <v>68</v>
      </c>
      <c r="J4" s="10" t="s">
        <v>87</v>
      </c>
      <c r="K4" s="10" t="s">
        <v>95</v>
      </c>
      <c r="P4" s="10" t="str">
        <f>MID(M1,10,3)</f>
        <v>000</v>
      </c>
    </row>
    <row r="5" spans="1:26" x14ac:dyDescent="0.25">
      <c r="I5" s="10" t="s">
        <v>69</v>
      </c>
      <c r="J5" s="10" t="s">
        <v>88</v>
      </c>
      <c r="K5" s="10" t="s">
        <v>96</v>
      </c>
      <c r="P5" s="10" t="str">
        <f>IF(VALUE(MID(M1,14,2))&gt;0,MID(M1,14,2),"000")</f>
        <v>000</v>
      </c>
    </row>
    <row r="6" spans="1:26" x14ac:dyDescent="0.25">
      <c r="I6" s="10" t="s">
        <v>70</v>
      </c>
      <c r="J6" s="10" t="s">
        <v>89</v>
      </c>
      <c r="K6" s="10" t="s">
        <v>97</v>
      </c>
    </row>
    <row r="7" spans="1:26" x14ac:dyDescent="0.25">
      <c r="A7" s="23" t="s">
        <v>2</v>
      </c>
      <c r="B7" s="16"/>
      <c r="C7" s="16"/>
      <c r="D7" s="16"/>
      <c r="E7" s="16"/>
      <c r="F7" s="16"/>
      <c r="G7" s="16"/>
      <c r="I7" s="10" t="s">
        <v>71</v>
      </c>
      <c r="J7" s="10" t="s">
        <v>90</v>
      </c>
      <c r="K7" s="10" t="s">
        <v>98</v>
      </c>
    </row>
    <row r="8" spans="1:26" x14ac:dyDescent="0.25">
      <c r="A8" s="23" t="s">
        <v>437</v>
      </c>
      <c r="B8" s="16"/>
      <c r="C8" s="16"/>
      <c r="D8" s="16"/>
      <c r="E8" s="16"/>
      <c r="F8" s="16"/>
      <c r="G8" s="16"/>
      <c r="I8" s="10" t="s">
        <v>72</v>
      </c>
      <c r="J8" s="10" t="s">
        <v>91</v>
      </c>
      <c r="K8" s="10" t="s">
        <v>99</v>
      </c>
      <c r="M8" s="10" t="str">
        <f ca="1">CONCATENATE(Q15,Q16," ",Q20,Q21," ",Q25,Q26," ",Q30,Q31," ",IF(Q36&lt;&gt;"",IF((P1+P2+P3+P4)&gt;0,CONCATENATE(" e ",Q36),Q36),""))</f>
        <v xml:space="preserve">    </v>
      </c>
    </row>
    <row r="9" spans="1:26" x14ac:dyDescent="0.25">
      <c r="I9" s="10" t="s">
        <v>73</v>
      </c>
      <c r="J9" s="10" t="s">
        <v>92</v>
      </c>
      <c r="K9" s="10" t="s">
        <v>100</v>
      </c>
    </row>
    <row r="10" spans="1:26" x14ac:dyDescent="0.25">
      <c r="A10" s="1" t="s">
        <v>15</v>
      </c>
      <c r="B10" s="1" t="s">
        <v>16</v>
      </c>
      <c r="C10" s="1" t="s">
        <v>17</v>
      </c>
      <c r="D10" s="1" t="s">
        <v>18</v>
      </c>
      <c r="E10" s="1" t="s">
        <v>19</v>
      </c>
      <c r="F10" s="1" t="s">
        <v>20</v>
      </c>
      <c r="G10" s="1" t="s">
        <v>21</v>
      </c>
      <c r="I10" s="10" t="s">
        <v>74</v>
      </c>
    </row>
    <row r="11" spans="1:26" x14ac:dyDescent="0.25">
      <c r="A11" s="2">
        <v>1</v>
      </c>
      <c r="B11" s="2" t="s">
        <v>22</v>
      </c>
      <c r="C11" s="4">
        <v>5</v>
      </c>
      <c r="D11" s="5" t="s">
        <v>438</v>
      </c>
      <c r="E11" s="6"/>
      <c r="F11" s="7"/>
      <c r="G11" s="8">
        <f t="shared" ref="G11:G31" si="0">IFERROR(C11*F11,0)</f>
        <v>0</v>
      </c>
      <c r="I11" s="10" t="s">
        <v>75</v>
      </c>
      <c r="Z11" s="3">
        <v>9768</v>
      </c>
    </row>
    <row r="12" spans="1:26" x14ac:dyDescent="0.25">
      <c r="A12" s="2">
        <v>2</v>
      </c>
      <c r="B12" s="2" t="s">
        <v>22</v>
      </c>
      <c r="C12" s="4">
        <v>10</v>
      </c>
      <c r="D12" s="5" t="s">
        <v>439</v>
      </c>
      <c r="E12" s="6"/>
      <c r="F12" s="7"/>
      <c r="G12" s="8">
        <f t="shared" si="0"/>
        <v>0</v>
      </c>
      <c r="I12" s="10" t="s">
        <v>76</v>
      </c>
      <c r="Z12" s="3">
        <v>9774</v>
      </c>
    </row>
    <row r="13" spans="1:26" x14ac:dyDescent="0.25">
      <c r="A13" s="2">
        <v>3</v>
      </c>
      <c r="B13" s="2" t="s">
        <v>24</v>
      </c>
      <c r="C13" s="4">
        <v>3</v>
      </c>
      <c r="D13" s="5" t="s">
        <v>440</v>
      </c>
      <c r="E13" s="6"/>
      <c r="F13" s="7"/>
      <c r="G13" s="8">
        <f t="shared" si="0"/>
        <v>0</v>
      </c>
      <c r="I13" s="10" t="s">
        <v>77</v>
      </c>
      <c r="Z13" s="3">
        <v>13152</v>
      </c>
    </row>
    <row r="14" spans="1:26" x14ac:dyDescent="0.25">
      <c r="A14" s="2">
        <v>4</v>
      </c>
      <c r="B14" s="2" t="s">
        <v>22</v>
      </c>
      <c r="C14" s="4">
        <v>1500</v>
      </c>
      <c r="D14" s="5" t="s">
        <v>441</v>
      </c>
      <c r="E14" s="6"/>
      <c r="F14" s="7"/>
      <c r="G14" s="8">
        <f t="shared" si="0"/>
        <v>0</v>
      </c>
      <c r="I14" s="10" t="s">
        <v>78</v>
      </c>
      <c r="L14" s="10" t="str">
        <f>P1</f>
        <v>000</v>
      </c>
      <c r="Z14" s="3">
        <v>13156</v>
      </c>
    </row>
    <row r="15" spans="1:26" x14ac:dyDescent="0.25">
      <c r="A15" s="2">
        <v>5</v>
      </c>
      <c r="B15" s="2" t="s">
        <v>22</v>
      </c>
      <c r="C15" s="4">
        <v>10</v>
      </c>
      <c r="D15" s="5" t="s">
        <v>442</v>
      </c>
      <c r="E15" s="6"/>
      <c r="F15" s="7"/>
      <c r="G15" s="8">
        <f t="shared" si="0"/>
        <v>0</v>
      </c>
      <c r="I15" s="10" t="s">
        <v>79</v>
      </c>
      <c r="L15" s="10" t="str">
        <f>MID(L14,2,2)</f>
        <v>00</v>
      </c>
      <c r="Q15" s="10" t="str">
        <f ca="1">IF(VALUE(MID(L14,1,1))&gt;0,IF(VALUE(L15)&lt;1,CONCATENATE(INDIRECT(CONCATENATE("C",MID(L14,1,1)))," bilhões"),IF(VALUE(MID(L14,1,1))=1,"Cento e ",CONCATENATE(INDIRECT(CONCATENATE("C",VALUE(MID(L14,1,1))))," e "))),"")</f>
        <v/>
      </c>
      <c r="Z15" s="3">
        <v>13157</v>
      </c>
    </row>
    <row r="16" spans="1:26" ht="22.5" x14ac:dyDescent="0.25">
      <c r="A16" s="2">
        <v>6</v>
      </c>
      <c r="B16" s="2" t="s">
        <v>140</v>
      </c>
      <c r="C16" s="4">
        <v>2</v>
      </c>
      <c r="D16" s="5" t="s">
        <v>443</v>
      </c>
      <c r="E16" s="6"/>
      <c r="F16" s="7"/>
      <c r="G16" s="8">
        <f t="shared" si="0"/>
        <v>0</v>
      </c>
      <c r="I16" s="10" t="s">
        <v>80</v>
      </c>
      <c r="L16" s="10" t="str">
        <f>IF(VALUE(L15)&gt;0,IF(VALUE(MID(L15,1,1))&lt; 2,CONCATENATE("I",VALUE(L15)),CONCATENATE("J",MID(L15,1,1)-1)),"")</f>
        <v/>
      </c>
      <c r="M16" s="10" t="str">
        <f>IF(VALUE(MID(L15,2,1))&gt;0,CONCATENATE("I",MID(L15,2,1)),"")</f>
        <v/>
      </c>
      <c r="Q16" s="10" t="str">
        <f ca="1">IF(L16&lt;&gt;"",CONCATENATE(INDIRECT(L16),IF(M16&lt;&gt;"",IF(M16&lt;&gt;L16,IF(MID(L16,1,1)&lt;&gt;MID(M16,1,1),CONCATENATE(" e ",INDIRECT(M16)),""),""),""),IF(VALUE(L14)&gt;1," Bilhões", " Bilhão")),"")</f>
        <v/>
      </c>
      <c r="Z16" s="3">
        <v>13153</v>
      </c>
    </row>
    <row r="17" spans="1:26" x14ac:dyDescent="0.25">
      <c r="A17" s="2">
        <v>7</v>
      </c>
      <c r="B17" s="2" t="s">
        <v>22</v>
      </c>
      <c r="C17" s="4">
        <v>3000</v>
      </c>
      <c r="D17" s="5" t="s">
        <v>444</v>
      </c>
      <c r="E17" s="6"/>
      <c r="F17" s="7"/>
      <c r="G17" s="8">
        <f t="shared" si="0"/>
        <v>0</v>
      </c>
      <c r="I17" s="10" t="s">
        <v>81</v>
      </c>
      <c r="Z17" s="3">
        <v>13158</v>
      </c>
    </row>
    <row r="18" spans="1:26" x14ac:dyDescent="0.25">
      <c r="A18" s="2">
        <v>8</v>
      </c>
      <c r="B18" s="2" t="s">
        <v>24</v>
      </c>
      <c r="C18" s="4">
        <v>2</v>
      </c>
      <c r="D18" s="5" t="s">
        <v>445</v>
      </c>
      <c r="E18" s="6"/>
      <c r="F18" s="7"/>
      <c r="G18" s="8">
        <f t="shared" si="0"/>
        <v>0</v>
      </c>
      <c r="I18" s="10" t="s">
        <v>82</v>
      </c>
      <c r="Z18" s="3">
        <v>13154</v>
      </c>
    </row>
    <row r="19" spans="1:26" x14ac:dyDescent="0.25">
      <c r="A19" s="2">
        <v>9</v>
      </c>
      <c r="B19" s="2" t="s">
        <v>22</v>
      </c>
      <c r="C19" s="4">
        <v>2000</v>
      </c>
      <c r="D19" s="5" t="s">
        <v>446</v>
      </c>
      <c r="E19" s="6"/>
      <c r="F19" s="7"/>
      <c r="G19" s="8">
        <f t="shared" si="0"/>
        <v>0</v>
      </c>
      <c r="I19" s="10" t="s">
        <v>83</v>
      </c>
      <c r="L19" s="10" t="str">
        <f>P2</f>
        <v>000</v>
      </c>
      <c r="Z19" s="3">
        <v>13159</v>
      </c>
    </row>
    <row r="20" spans="1:26" x14ac:dyDescent="0.25">
      <c r="A20" s="2">
        <v>10</v>
      </c>
      <c r="B20" s="2" t="s">
        <v>22</v>
      </c>
      <c r="C20" s="4">
        <v>1000</v>
      </c>
      <c r="D20" s="5" t="s">
        <v>447</v>
      </c>
      <c r="E20" s="6"/>
      <c r="F20" s="7"/>
      <c r="G20" s="8">
        <f t="shared" si="0"/>
        <v>0</v>
      </c>
      <c r="L20" s="10" t="str">
        <f>MID(L19,2,2)</f>
        <v>00</v>
      </c>
      <c r="Q20" s="10" t="str">
        <f ca="1">IF(VALUE(MID(L19,1,1))&gt;0,IF(VALUE(L20)&lt;1,CONCATENATE(INDIRECT(CONCATENATE("K",MID(L19,1,1)))," Milhões"),IF(VALUE(MID(L19,1,1))=1,"Cento e ",CONCATENATE(INDIRECT(CONCATENATE("K",VALUE(MID(L19,1,1))))," e "))),"")</f>
        <v/>
      </c>
      <c r="Z20" s="3">
        <v>13160</v>
      </c>
    </row>
    <row r="21" spans="1:26" x14ac:dyDescent="0.25">
      <c r="A21" s="2">
        <v>11</v>
      </c>
      <c r="B21" s="2" t="s">
        <v>24</v>
      </c>
      <c r="C21" s="4">
        <v>1</v>
      </c>
      <c r="D21" s="5" t="s">
        <v>448</v>
      </c>
      <c r="E21" s="6"/>
      <c r="F21" s="7"/>
      <c r="G21" s="8">
        <f t="shared" si="0"/>
        <v>0</v>
      </c>
      <c r="I21" s="11">
        <f>G32</f>
        <v>0</v>
      </c>
      <c r="L21" s="10" t="str">
        <f>IF(VALUE(L20)&gt;0,IF(VALUE(MID(L20,1,1))&lt; 2,CONCATENATE("I",VALUE(L20)),CONCATENATE("J",MID(L20,1,1)-1)),"")</f>
        <v/>
      </c>
      <c r="M21" s="10" t="str">
        <f>IF(VALUE(MID(L20,2,1))&gt;0,CONCATENATE("I",MID(L20,2,1)),"")</f>
        <v/>
      </c>
      <c r="Q21" s="10" t="str">
        <f ca="1">IF(L21&lt;&gt;"",CONCATENATE(INDIRECT(L21),IF(M21&lt;&gt;"",IF(M21&lt;&gt;L21,IF(MID(L21,1,1)&lt;&gt;MID(M21,1,1),CONCATENATE(" e ",INDIRECT(M21)),""),""),""),IF(VALUE(L19)&gt;1,IF(VALUE(L24+L25)=0," Milhões de Reais"," Milhões e"),IF(VALUE(L24+L25+L28+L30)=0," Milhão de Reais"," Milhão"))),"")</f>
        <v/>
      </c>
      <c r="Z21" s="3">
        <v>20770</v>
      </c>
    </row>
    <row r="22" spans="1:26" x14ac:dyDescent="0.25">
      <c r="A22" s="2">
        <v>12</v>
      </c>
      <c r="B22" s="2" t="s">
        <v>22</v>
      </c>
      <c r="C22" s="4">
        <v>1000</v>
      </c>
      <c r="D22" s="5" t="s">
        <v>449</v>
      </c>
      <c r="E22" s="6"/>
      <c r="F22" s="7"/>
      <c r="G22" s="8">
        <f t="shared" si="0"/>
        <v>0</v>
      </c>
      <c r="Z22" s="3">
        <v>13161</v>
      </c>
    </row>
    <row r="23" spans="1:26" x14ac:dyDescent="0.25">
      <c r="A23" s="2">
        <v>13</v>
      </c>
      <c r="B23" s="2" t="s">
        <v>22</v>
      </c>
      <c r="C23" s="4">
        <v>15000</v>
      </c>
      <c r="D23" s="5" t="s">
        <v>450</v>
      </c>
      <c r="E23" s="6"/>
      <c r="F23" s="7"/>
      <c r="G23" s="8">
        <f t="shared" si="0"/>
        <v>0</v>
      </c>
      <c r="Z23" s="3">
        <v>13162</v>
      </c>
    </row>
    <row r="24" spans="1:26" x14ac:dyDescent="0.25">
      <c r="A24" s="2">
        <v>14</v>
      </c>
      <c r="B24" s="2" t="s">
        <v>22</v>
      </c>
      <c r="C24" s="4">
        <v>1500</v>
      </c>
      <c r="D24" s="5" t="s">
        <v>451</v>
      </c>
      <c r="E24" s="6"/>
      <c r="F24" s="7"/>
      <c r="G24" s="8">
        <f t="shared" si="0"/>
        <v>0</v>
      </c>
      <c r="L24" s="10" t="str">
        <f>P3</f>
        <v>000</v>
      </c>
      <c r="Z24" s="3">
        <v>12846</v>
      </c>
    </row>
    <row r="25" spans="1:26" x14ac:dyDescent="0.25">
      <c r="A25" s="2">
        <v>15</v>
      </c>
      <c r="B25" s="2" t="s">
        <v>22</v>
      </c>
      <c r="C25" s="4">
        <v>1000</v>
      </c>
      <c r="D25" s="5" t="s">
        <v>452</v>
      </c>
      <c r="E25" s="6"/>
      <c r="F25" s="7"/>
      <c r="G25" s="8">
        <f t="shared" si="0"/>
        <v>0</v>
      </c>
      <c r="L25" s="10" t="str">
        <f>MID(L24,2,2)</f>
        <v>00</v>
      </c>
      <c r="Q25" s="10" t="str">
        <f ca="1">IF(VALUE(MID(L24,1,1))&gt;0,IF(VALUE(L25)&lt;1,CONCATENATE(INDIRECT(CONCATENATE("K",MID(L24,1,1))),IF(VALUE(L29+L30)=0," Mil Reais"," Mil e")),IF(VALUE(MID(L24,1,1))=1,"Cento e ",CONCATENATE(INDIRECT(CONCATENATE("K",VALUE(MID(L24,1,1))))," e "))),"")</f>
        <v/>
      </c>
      <c r="Z25" s="3">
        <v>6191</v>
      </c>
    </row>
    <row r="26" spans="1:26" x14ac:dyDescent="0.25">
      <c r="A26" s="2">
        <v>16</v>
      </c>
      <c r="B26" s="2" t="s">
        <v>24</v>
      </c>
      <c r="C26" s="4">
        <v>2</v>
      </c>
      <c r="D26" s="5" t="s">
        <v>453</v>
      </c>
      <c r="E26" s="6"/>
      <c r="F26" s="7"/>
      <c r="G26" s="8">
        <f t="shared" si="0"/>
        <v>0</v>
      </c>
      <c r="L26" s="10" t="str">
        <f>IF(VALUE(L25)&gt;0,IF(VALUE(MID(L25,1,1))&lt; 2,CONCATENATE("I",VALUE(L25)),CONCATENATE("J",MID(L25,1,1)-1)),"")</f>
        <v/>
      </c>
      <c r="M26" s="10" t="str">
        <f>IF(VALUE(MID(L25,2,1))&gt;0,CONCATENATE("I",MID(L25,2,1)),"")</f>
        <v/>
      </c>
      <c r="Q26" s="10" t="str">
        <f ca="1">IF(L26&lt;&gt;"",CONCATENATE(INDIRECT(L26),IF(M26&lt;&gt;"",IF(M26&lt;&gt;L26,IF(MID(L26,1,1)&lt;&gt;MID(M26,1,1),CONCATENATE(" e ",INDIRECT(M26)),""),""),""),IF(VALUE(L24)&gt;1,IF(VALUE(L29+L30)=0," Mil Reais"," Mil e"),IF(VALUE(L29+L30)=0," Mil Reais"," Mil e"))),"")</f>
        <v/>
      </c>
      <c r="Z26" s="3">
        <v>13155</v>
      </c>
    </row>
    <row r="27" spans="1:26" x14ac:dyDescent="0.25">
      <c r="A27" s="2">
        <v>17</v>
      </c>
      <c r="B27" s="2" t="s">
        <v>24</v>
      </c>
      <c r="C27" s="4">
        <v>1</v>
      </c>
      <c r="D27" s="5" t="s">
        <v>454</v>
      </c>
      <c r="E27" s="6"/>
      <c r="F27" s="7"/>
      <c r="G27" s="8">
        <f t="shared" si="0"/>
        <v>0</v>
      </c>
      <c r="Z27" s="3">
        <v>13145</v>
      </c>
    </row>
    <row r="28" spans="1:26" x14ac:dyDescent="0.25">
      <c r="A28" s="2">
        <v>18</v>
      </c>
      <c r="B28" s="2" t="s">
        <v>24</v>
      </c>
      <c r="C28" s="4">
        <v>1</v>
      </c>
      <c r="D28" s="5" t="s">
        <v>455</v>
      </c>
      <c r="E28" s="6"/>
      <c r="F28" s="7"/>
      <c r="G28" s="8">
        <f t="shared" si="0"/>
        <v>0</v>
      </c>
      <c r="Z28" s="3">
        <v>13146</v>
      </c>
    </row>
    <row r="29" spans="1:26" ht="22.5" x14ac:dyDescent="0.25">
      <c r="A29" s="2">
        <v>19</v>
      </c>
      <c r="B29" s="2" t="s">
        <v>24</v>
      </c>
      <c r="C29" s="4">
        <v>1</v>
      </c>
      <c r="D29" s="5" t="s">
        <v>456</v>
      </c>
      <c r="E29" s="6"/>
      <c r="F29" s="7"/>
      <c r="G29" s="8">
        <f t="shared" si="0"/>
        <v>0</v>
      </c>
      <c r="L29" s="10" t="str">
        <f>P4</f>
        <v>000</v>
      </c>
      <c r="Z29" s="3">
        <v>13150</v>
      </c>
    </row>
    <row r="30" spans="1:26" x14ac:dyDescent="0.25">
      <c r="A30" s="2">
        <v>20</v>
      </c>
      <c r="B30" s="2" t="s">
        <v>24</v>
      </c>
      <c r="C30" s="4">
        <v>1</v>
      </c>
      <c r="D30" s="5" t="s">
        <v>457</v>
      </c>
      <c r="E30" s="6"/>
      <c r="F30" s="7"/>
      <c r="G30" s="8">
        <f t="shared" si="0"/>
        <v>0</v>
      </c>
      <c r="L30" s="10" t="str">
        <f>MID(L29,2,2)</f>
        <v>00</v>
      </c>
      <c r="Q30" s="10" t="str">
        <f ca="1">IF(VALUE(MID(L29,1,1))&gt;0,IF(VALUE(L30)&lt;1,CONCATENATE(INDIRECT(CONCATENATE("K",MID(L29,1,1)))," Reais"),IF(VALUE(MID(L29,1,1))=1,"Cento e ",CONCATENATE(INDIRECT(CONCATENATE("K",VALUE(MID(L29,1,1))))," e "))),"")</f>
        <v/>
      </c>
      <c r="Z30" s="3">
        <v>13149</v>
      </c>
    </row>
    <row r="31" spans="1:26" x14ac:dyDescent="0.25">
      <c r="A31" s="2">
        <v>21</v>
      </c>
      <c r="B31" s="2" t="s">
        <v>24</v>
      </c>
      <c r="C31" s="4">
        <v>6</v>
      </c>
      <c r="D31" s="5" t="s">
        <v>458</v>
      </c>
      <c r="E31" s="6"/>
      <c r="F31" s="7"/>
      <c r="G31" s="8">
        <f t="shared" si="0"/>
        <v>0</v>
      </c>
      <c r="L31" s="10" t="str">
        <f>IF(VALUE(L30)&gt;0,IF(VALUE(MID(L30,1,1))&lt; 2,CONCATENATE("I",VALUE(L30)),CONCATENATE("J",MID(L30,1,1)-1)),"")</f>
        <v/>
      </c>
      <c r="M31" s="10" t="str">
        <f>IF(VALUE(MID(L30,2,1))&gt;0,CONCATENATE("I",MID(L30,2,1)),"")</f>
        <v/>
      </c>
      <c r="Q31" s="10" t="str">
        <f ca="1">IF(L31&lt;&gt;"",CONCATENATE(INDIRECT(L31),IF(M31&lt;&gt;"",IF(M31&lt;&gt;L31,IF(MID(L31,1,1)&lt;&gt;MID(M31,1,1),CONCATENATE(" e ",INDIRECT(M31)),""),""),""),IF(VALUE(L29)&gt;1," Reais", " Real")),"")</f>
        <v/>
      </c>
      <c r="Z31" s="3">
        <v>13147</v>
      </c>
    </row>
    <row r="32" spans="1:26" x14ac:dyDescent="0.25">
      <c r="G32" s="9">
        <f>SUM(G11:G12:G13:G14:G15:G16:G17:G18:G19:G20:G21:G22:G23:G24:G25:G26:G27:G28:G29:G30:G31)</f>
        <v>0</v>
      </c>
    </row>
    <row r="34" spans="1:17" x14ac:dyDescent="0.25">
      <c r="A34" s="18" t="s">
        <v>64</v>
      </c>
      <c r="B34" s="14"/>
      <c r="C34" s="19" t="str">
        <f ca="1">M8</f>
        <v xml:space="preserve">    </v>
      </c>
      <c r="D34" s="14"/>
      <c r="E34" s="14"/>
      <c r="F34" s="14"/>
      <c r="G34" s="14"/>
    </row>
    <row r="35" spans="1:17" x14ac:dyDescent="0.25">
      <c r="L35" s="10" t="str">
        <f>P5</f>
        <v>000</v>
      </c>
    </row>
    <row r="36" spans="1:17" x14ac:dyDescent="0.25">
      <c r="L36" s="10" t="str">
        <f>IF(L35&lt;&gt;"",IF(VALUE(L35)&gt;0,IF(VALUE(MID(L35,1,1))&lt; 2,CONCATENATE("I",VALUE(L35)),CONCATENATE("J",MID(L35,1,1)-1)),""),"")</f>
        <v/>
      </c>
      <c r="M36" s="10" t="str">
        <f>IF(VALUE(MID(L35,2,1))&gt;0,CONCATENATE("I",MID(L35,2,1)),"")</f>
        <v/>
      </c>
      <c r="Q36" s="10" t="str">
        <f ca="1">IF(L36&lt;&gt;"",CONCATENATE(INDIRECT(L36),IF(M36&lt;&gt;"",IF(M36&lt;&gt;L36,IF(MID(L36,1,1)&lt;&gt;MID(M36,1,1),CONCATENATE(" e ",INDIRECT(M36)),""),""),""),IF(VALUE(L35)&gt;1," Centavos"," Centavo")),"")</f>
        <v/>
      </c>
    </row>
  </sheetData>
  <sheetProtection password="C703" sheet="1" objects="1" scenarios="1"/>
  <mergeCells count="6">
    <mergeCell ref="D2:G2"/>
    <mergeCell ref="D3:G3"/>
    <mergeCell ref="A7:G7"/>
    <mergeCell ref="A8:G8"/>
    <mergeCell ref="A34:B34"/>
    <mergeCell ref="C34:G34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workbookViewId="0"/>
  </sheetViews>
  <sheetFormatPr defaultRowHeight="15" x14ac:dyDescent="0.25"/>
  <cols>
    <col min="1" max="1" width="7.7109375" customWidth="1"/>
    <col min="2" max="2" width="6.5703125" bestFit="1" customWidth="1"/>
    <col min="3" max="3" width="9.7109375" bestFit="1" customWidth="1"/>
    <col min="4" max="4" width="26.7109375" customWidth="1"/>
    <col min="5" max="5" width="18.28515625" customWidth="1"/>
    <col min="6" max="6" width="10.28515625" bestFit="1" customWidth="1"/>
    <col min="7" max="7" width="30.7109375" customWidth="1"/>
    <col min="9" max="17" width="0" hidden="1" customWidth="1"/>
  </cols>
  <sheetData>
    <row r="1" spans="1:26" x14ac:dyDescent="0.25">
      <c r="I1" s="10" t="s">
        <v>65</v>
      </c>
      <c r="J1" s="10" t="s">
        <v>84</v>
      </c>
      <c r="K1" s="10" t="s">
        <v>92</v>
      </c>
      <c r="M1" s="10" t="str">
        <f>TEXT(I21,"000000000000,00")</f>
        <v>000000000000,00</v>
      </c>
      <c r="P1" s="10" t="str">
        <f>MID(M1,1,3)</f>
        <v>000</v>
      </c>
    </row>
    <row r="2" spans="1:26" ht="15.75" x14ac:dyDescent="0.25">
      <c r="D2" s="22" t="s">
        <v>0</v>
      </c>
      <c r="E2" s="16"/>
      <c r="F2" s="16"/>
      <c r="G2" s="16"/>
      <c r="I2" s="10" t="s">
        <v>66</v>
      </c>
      <c r="J2" s="10" t="s">
        <v>85</v>
      </c>
      <c r="K2" s="10" t="s">
        <v>93</v>
      </c>
      <c r="P2" s="10" t="str">
        <f>MID(M1,4,3)</f>
        <v>000</v>
      </c>
    </row>
    <row r="3" spans="1:26" ht="15.75" x14ac:dyDescent="0.25">
      <c r="D3" s="22" t="s">
        <v>459</v>
      </c>
      <c r="E3" s="16"/>
      <c r="F3" s="16"/>
      <c r="G3" s="16"/>
      <c r="I3" s="10" t="s">
        <v>67</v>
      </c>
      <c r="J3" s="10" t="s">
        <v>86</v>
      </c>
      <c r="K3" s="10" t="s">
        <v>94</v>
      </c>
      <c r="P3" s="10" t="str">
        <f>MID(M1,7,3)</f>
        <v>000</v>
      </c>
    </row>
    <row r="4" spans="1:26" x14ac:dyDescent="0.25">
      <c r="I4" s="10" t="s">
        <v>68</v>
      </c>
      <c r="J4" s="10" t="s">
        <v>87</v>
      </c>
      <c r="K4" s="10" t="s">
        <v>95</v>
      </c>
      <c r="P4" s="10" t="str">
        <f>MID(M1,10,3)</f>
        <v>000</v>
      </c>
    </row>
    <row r="5" spans="1:26" x14ac:dyDescent="0.25">
      <c r="I5" s="10" t="s">
        <v>69</v>
      </c>
      <c r="J5" s="10" t="s">
        <v>88</v>
      </c>
      <c r="K5" s="10" t="s">
        <v>96</v>
      </c>
      <c r="P5" s="10" t="str">
        <f>IF(VALUE(MID(M1,14,2))&gt;0,MID(M1,14,2),"000")</f>
        <v>000</v>
      </c>
    </row>
    <row r="6" spans="1:26" x14ac:dyDescent="0.25">
      <c r="I6" s="10" t="s">
        <v>70</v>
      </c>
      <c r="J6" s="10" t="s">
        <v>89</v>
      </c>
      <c r="K6" s="10" t="s">
        <v>97</v>
      </c>
    </row>
    <row r="7" spans="1:26" x14ac:dyDescent="0.25">
      <c r="A7" s="23" t="s">
        <v>2</v>
      </c>
      <c r="B7" s="16"/>
      <c r="C7" s="16"/>
      <c r="D7" s="16"/>
      <c r="E7" s="16"/>
      <c r="F7" s="16"/>
      <c r="G7" s="16"/>
      <c r="I7" s="10" t="s">
        <v>71</v>
      </c>
      <c r="J7" s="10" t="s">
        <v>90</v>
      </c>
      <c r="K7" s="10" t="s">
        <v>98</v>
      </c>
    </row>
    <row r="8" spans="1:26" x14ac:dyDescent="0.25">
      <c r="A8" s="23" t="s">
        <v>460</v>
      </c>
      <c r="B8" s="16"/>
      <c r="C8" s="16"/>
      <c r="D8" s="16"/>
      <c r="E8" s="16"/>
      <c r="F8" s="16"/>
      <c r="G8" s="16"/>
      <c r="I8" s="10" t="s">
        <v>72</v>
      </c>
      <c r="J8" s="10" t="s">
        <v>91</v>
      </c>
      <c r="K8" s="10" t="s">
        <v>99</v>
      </c>
      <c r="M8" s="10" t="str">
        <f ca="1">CONCATENATE(Q15,Q16," ",Q20,Q21," ",Q25,Q26," ",Q30,Q31," ",IF(Q36&lt;&gt;"",IF((P1+P2+P3+P4)&gt;0,CONCATENATE(" e ",Q36),Q36),""))</f>
        <v xml:space="preserve">    </v>
      </c>
    </row>
    <row r="9" spans="1:26" x14ac:dyDescent="0.25">
      <c r="I9" s="10" t="s">
        <v>73</v>
      </c>
      <c r="J9" s="10" t="s">
        <v>92</v>
      </c>
      <c r="K9" s="10" t="s">
        <v>100</v>
      </c>
    </row>
    <row r="10" spans="1:26" x14ac:dyDescent="0.25">
      <c r="A10" s="1" t="s">
        <v>15</v>
      </c>
      <c r="B10" s="1" t="s">
        <v>16</v>
      </c>
      <c r="C10" s="1" t="s">
        <v>17</v>
      </c>
      <c r="D10" s="1" t="s">
        <v>18</v>
      </c>
      <c r="E10" s="1" t="s">
        <v>19</v>
      </c>
      <c r="F10" s="1" t="s">
        <v>20</v>
      </c>
      <c r="G10" s="1" t="s">
        <v>21</v>
      </c>
      <c r="I10" s="10" t="s">
        <v>74</v>
      </c>
    </row>
    <row r="11" spans="1:26" x14ac:dyDescent="0.25">
      <c r="A11" s="2">
        <v>1</v>
      </c>
      <c r="B11" s="2" t="s">
        <v>188</v>
      </c>
      <c r="C11" s="4">
        <v>150</v>
      </c>
      <c r="D11" s="5" t="s">
        <v>461</v>
      </c>
      <c r="E11" s="6"/>
      <c r="F11" s="7"/>
      <c r="G11" s="8">
        <f>IFERROR(C11*F11,0)</f>
        <v>0</v>
      </c>
      <c r="I11" s="10" t="s">
        <v>75</v>
      </c>
      <c r="Z11" s="3">
        <v>13127</v>
      </c>
    </row>
    <row r="12" spans="1:26" x14ac:dyDescent="0.25">
      <c r="A12" s="2">
        <v>2</v>
      </c>
      <c r="B12" s="2" t="s">
        <v>188</v>
      </c>
      <c r="C12" s="4">
        <v>150</v>
      </c>
      <c r="D12" s="5" t="s">
        <v>462</v>
      </c>
      <c r="E12" s="6"/>
      <c r="F12" s="7"/>
      <c r="G12" s="8">
        <f>IFERROR(C12*F12,0)</f>
        <v>0</v>
      </c>
      <c r="I12" s="10" t="s">
        <v>76</v>
      </c>
      <c r="Z12" s="3">
        <v>13133</v>
      </c>
    </row>
    <row r="13" spans="1:26" x14ac:dyDescent="0.25">
      <c r="A13" s="2">
        <v>3</v>
      </c>
      <c r="B13" s="2" t="s">
        <v>334</v>
      </c>
      <c r="C13" s="4">
        <v>100</v>
      </c>
      <c r="D13" s="5" t="s">
        <v>463</v>
      </c>
      <c r="E13" s="6"/>
      <c r="F13" s="7"/>
      <c r="G13" s="8">
        <f>IFERROR(C13*F13,0)</f>
        <v>0</v>
      </c>
      <c r="I13" s="10" t="s">
        <v>77</v>
      </c>
      <c r="Z13" s="3">
        <v>7827</v>
      </c>
    </row>
    <row r="14" spans="1:26" x14ac:dyDescent="0.25">
      <c r="G14" s="9">
        <f>SUM(G11:G12:G13)</f>
        <v>0</v>
      </c>
      <c r="I14" s="10" t="s">
        <v>78</v>
      </c>
      <c r="L14" s="10" t="str">
        <f>P1</f>
        <v>000</v>
      </c>
    </row>
    <row r="15" spans="1:26" x14ac:dyDescent="0.25">
      <c r="I15" s="10" t="s">
        <v>79</v>
      </c>
      <c r="L15" s="10" t="str">
        <f>MID(L14,2,2)</f>
        <v>00</v>
      </c>
      <c r="Q15" s="10" t="str">
        <f ca="1">IF(VALUE(MID(L14,1,1))&gt;0,IF(VALUE(L15)&lt;1,CONCATENATE(INDIRECT(CONCATENATE("C",MID(L14,1,1)))," bilhões"),IF(VALUE(MID(L14,1,1))=1,"Cento e ",CONCATENATE(INDIRECT(CONCATENATE("C",VALUE(MID(L14,1,1))))," e "))),"")</f>
        <v/>
      </c>
    </row>
    <row r="16" spans="1:26" x14ac:dyDescent="0.25">
      <c r="A16" s="18" t="s">
        <v>64</v>
      </c>
      <c r="B16" s="14"/>
      <c r="C16" s="19" t="str">
        <f ca="1">M8</f>
        <v xml:space="preserve">    </v>
      </c>
      <c r="D16" s="14"/>
      <c r="E16" s="14"/>
      <c r="F16" s="14"/>
      <c r="G16" s="14"/>
      <c r="I16" s="10" t="s">
        <v>80</v>
      </c>
      <c r="L16" s="10" t="str">
        <f>IF(VALUE(L15)&gt;0,IF(VALUE(MID(L15,1,1))&lt; 2,CONCATENATE("I",VALUE(L15)),CONCATENATE("J",MID(L15,1,1)-1)),"")</f>
        <v/>
      </c>
      <c r="M16" s="10" t="str">
        <f>IF(VALUE(MID(L15,2,1))&gt;0,CONCATENATE("I",MID(L15,2,1)),"")</f>
        <v/>
      </c>
      <c r="Q16" s="10" t="str">
        <f ca="1">IF(L16&lt;&gt;"",CONCATENATE(INDIRECT(L16),IF(M16&lt;&gt;"",IF(M16&lt;&gt;L16,IF(MID(L16,1,1)&lt;&gt;MID(M16,1,1),CONCATENATE(" e ",INDIRECT(M16)),""),""),""),IF(VALUE(L14)&gt;1," Bilhões", " Bilhão")),"")</f>
        <v/>
      </c>
    </row>
    <row r="17" spans="9:17" x14ac:dyDescent="0.25">
      <c r="I17" s="10" t="s">
        <v>81</v>
      </c>
    </row>
    <row r="18" spans="9:17" x14ac:dyDescent="0.25">
      <c r="I18" s="10" t="s">
        <v>82</v>
      </c>
    </row>
    <row r="19" spans="9:17" x14ac:dyDescent="0.25">
      <c r="I19" s="10" t="s">
        <v>83</v>
      </c>
      <c r="L19" s="10" t="str">
        <f>P2</f>
        <v>000</v>
      </c>
    </row>
    <row r="20" spans="9:17" x14ac:dyDescent="0.25">
      <c r="L20" s="10" t="str">
        <f>MID(L19,2,2)</f>
        <v>00</v>
      </c>
      <c r="Q20" s="10" t="str">
        <f ca="1">IF(VALUE(MID(L19,1,1))&gt;0,IF(VALUE(L20)&lt;1,CONCATENATE(INDIRECT(CONCATENATE("K",MID(L19,1,1)))," Milhões"),IF(VALUE(MID(L19,1,1))=1,"Cento e ",CONCATENATE(INDIRECT(CONCATENATE("K",VALUE(MID(L19,1,1))))," e "))),"")</f>
        <v/>
      </c>
    </row>
    <row r="21" spans="9:17" x14ac:dyDescent="0.25">
      <c r="I21" s="11">
        <f>G14</f>
        <v>0</v>
      </c>
      <c r="L21" s="10" t="str">
        <f>IF(VALUE(L20)&gt;0,IF(VALUE(MID(L20,1,1))&lt; 2,CONCATENATE("I",VALUE(L20)),CONCATENATE("J",MID(L20,1,1)-1)),"")</f>
        <v/>
      </c>
      <c r="M21" s="10" t="str">
        <f>IF(VALUE(MID(L20,2,1))&gt;0,CONCATENATE("I",MID(L20,2,1)),"")</f>
        <v/>
      </c>
      <c r="Q21" s="10" t="str">
        <f ca="1">IF(L21&lt;&gt;"",CONCATENATE(INDIRECT(L21),IF(M21&lt;&gt;"",IF(M21&lt;&gt;L21,IF(MID(L21,1,1)&lt;&gt;MID(M21,1,1),CONCATENATE(" e ",INDIRECT(M21)),""),""),""),IF(VALUE(L19)&gt;1,IF(VALUE(L24+L25)=0," Milhões de Reais"," Milhões e"),IF(VALUE(L24+L25+L28+L30)=0," Milhão de Reais"," Milhão"))),"")</f>
        <v/>
      </c>
    </row>
    <row r="24" spans="9:17" x14ac:dyDescent="0.25">
      <c r="L24" s="10" t="str">
        <f>P3</f>
        <v>000</v>
      </c>
    </row>
    <row r="25" spans="9:17" x14ac:dyDescent="0.25">
      <c r="L25" s="10" t="str">
        <f>MID(L24,2,2)</f>
        <v>00</v>
      </c>
      <c r="Q25" s="10" t="str">
        <f ca="1">IF(VALUE(MID(L24,1,1))&gt;0,IF(VALUE(L25)&lt;1,CONCATENATE(INDIRECT(CONCATENATE("K",MID(L24,1,1))),IF(VALUE(L29+L30)=0," Mil Reais"," Mil e")),IF(VALUE(MID(L24,1,1))=1,"Cento e ",CONCATENATE(INDIRECT(CONCATENATE("K",VALUE(MID(L24,1,1))))," e "))),"")</f>
        <v/>
      </c>
    </row>
    <row r="26" spans="9:17" x14ac:dyDescent="0.25">
      <c r="L26" s="10" t="str">
        <f>IF(VALUE(L25)&gt;0,IF(VALUE(MID(L25,1,1))&lt; 2,CONCATENATE("I",VALUE(L25)),CONCATENATE("J",MID(L25,1,1)-1)),"")</f>
        <v/>
      </c>
      <c r="M26" s="10" t="str">
        <f>IF(VALUE(MID(L25,2,1))&gt;0,CONCATENATE("I",MID(L25,2,1)),"")</f>
        <v/>
      </c>
      <c r="Q26" s="10" t="str">
        <f ca="1">IF(L26&lt;&gt;"",CONCATENATE(INDIRECT(L26),IF(M26&lt;&gt;"",IF(M26&lt;&gt;L26,IF(MID(L26,1,1)&lt;&gt;MID(M26,1,1),CONCATENATE(" e ",INDIRECT(M26)),""),""),""),IF(VALUE(L24)&gt;1,IF(VALUE(L29+L30)=0," Mil Reais"," Mil e"),IF(VALUE(L29+L30)=0," Mil Reais"," Mil e"))),"")</f>
        <v/>
      </c>
    </row>
    <row r="29" spans="9:17" x14ac:dyDescent="0.25">
      <c r="L29" s="10" t="str">
        <f>P4</f>
        <v>000</v>
      </c>
    </row>
    <row r="30" spans="9:17" x14ac:dyDescent="0.25">
      <c r="L30" s="10" t="str">
        <f>MID(L29,2,2)</f>
        <v>00</v>
      </c>
      <c r="Q30" s="10" t="str">
        <f ca="1">IF(VALUE(MID(L29,1,1))&gt;0,IF(VALUE(L30)&lt;1,CONCATENATE(INDIRECT(CONCATENATE("K",MID(L29,1,1)))," Reais"),IF(VALUE(MID(L29,1,1))=1,"Cento e ",CONCATENATE(INDIRECT(CONCATENATE("K",VALUE(MID(L29,1,1))))," e "))),"")</f>
        <v/>
      </c>
    </row>
    <row r="31" spans="9:17" x14ac:dyDescent="0.25">
      <c r="L31" s="10" t="str">
        <f>IF(VALUE(L30)&gt;0,IF(VALUE(MID(L30,1,1))&lt; 2,CONCATENATE("I",VALUE(L30)),CONCATENATE("J",MID(L30,1,1)-1)),"")</f>
        <v/>
      </c>
      <c r="M31" s="10" t="str">
        <f>IF(VALUE(MID(L30,2,1))&gt;0,CONCATENATE("I",MID(L30,2,1)),"")</f>
        <v/>
      </c>
      <c r="Q31" s="10" t="str">
        <f ca="1">IF(L31&lt;&gt;"",CONCATENATE(INDIRECT(L31),IF(M31&lt;&gt;"",IF(M31&lt;&gt;L31,IF(MID(L31,1,1)&lt;&gt;MID(M31,1,1),CONCATENATE(" e ",INDIRECT(M31)),""),""),""),IF(VALUE(L29)&gt;1," Reais", " Real")),"")</f>
        <v/>
      </c>
    </row>
    <row r="35" spans="12:17" x14ac:dyDescent="0.25">
      <c r="L35" s="10" t="str">
        <f>P5</f>
        <v>000</v>
      </c>
    </row>
    <row r="36" spans="12:17" x14ac:dyDescent="0.25">
      <c r="L36" s="10" t="str">
        <f>IF(L35&lt;&gt;"",IF(VALUE(L35)&gt;0,IF(VALUE(MID(L35,1,1))&lt; 2,CONCATENATE("I",VALUE(L35)),CONCATENATE("J",MID(L35,1,1)-1)),""),"")</f>
        <v/>
      </c>
      <c r="M36" s="10" t="str">
        <f>IF(VALUE(MID(L35,2,1))&gt;0,CONCATENATE("I",MID(L35,2,1)),"")</f>
        <v/>
      </c>
      <c r="Q36" s="10" t="str">
        <f ca="1">IF(L36&lt;&gt;"",CONCATENATE(INDIRECT(L36),IF(M36&lt;&gt;"",IF(M36&lt;&gt;L36,IF(MID(L36,1,1)&lt;&gt;MID(M36,1,1),CONCATENATE(" e ",INDIRECT(M36)),""),""),""),IF(VALUE(L35)&gt;1," Centavos"," Centavo")),"")</f>
        <v/>
      </c>
    </row>
  </sheetData>
  <sheetProtection password="C703" sheet="1" objects="1" scenarios="1"/>
  <mergeCells count="6">
    <mergeCell ref="D2:G2"/>
    <mergeCell ref="D3:G3"/>
    <mergeCell ref="A7:G7"/>
    <mergeCell ref="A8:G8"/>
    <mergeCell ref="A16:B16"/>
    <mergeCell ref="C16:G16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workbookViewId="0"/>
  </sheetViews>
  <sheetFormatPr defaultRowHeight="15" x14ac:dyDescent="0.25"/>
  <cols>
    <col min="1" max="1" width="7.7109375" customWidth="1"/>
    <col min="2" max="2" width="6.5703125" bestFit="1" customWidth="1"/>
    <col min="3" max="3" width="9.7109375" bestFit="1" customWidth="1"/>
    <col min="4" max="4" width="26.7109375" customWidth="1"/>
    <col min="5" max="5" width="18.28515625" customWidth="1"/>
    <col min="6" max="6" width="10.28515625" bestFit="1" customWidth="1"/>
    <col min="7" max="7" width="30.7109375" customWidth="1"/>
    <col min="9" max="17" width="0" hidden="1" customWidth="1"/>
  </cols>
  <sheetData>
    <row r="1" spans="1:26" x14ac:dyDescent="0.25">
      <c r="I1" s="10" t="s">
        <v>65</v>
      </c>
      <c r="J1" s="10" t="s">
        <v>84</v>
      </c>
      <c r="K1" s="10" t="s">
        <v>92</v>
      </c>
      <c r="M1" s="10" t="str">
        <f>TEXT(I21,"000000000000,00")</f>
        <v>000000000000,00</v>
      </c>
      <c r="P1" s="10" t="str">
        <f>MID(M1,1,3)</f>
        <v>000</v>
      </c>
    </row>
    <row r="2" spans="1:26" ht="15.75" x14ac:dyDescent="0.25">
      <c r="D2" s="22" t="s">
        <v>0</v>
      </c>
      <c r="E2" s="16"/>
      <c r="F2" s="16"/>
      <c r="G2" s="16"/>
      <c r="I2" s="10" t="s">
        <v>66</v>
      </c>
      <c r="J2" s="10" t="s">
        <v>85</v>
      </c>
      <c r="K2" s="10" t="s">
        <v>93</v>
      </c>
      <c r="P2" s="10" t="str">
        <f>MID(M1,4,3)</f>
        <v>000</v>
      </c>
    </row>
    <row r="3" spans="1:26" ht="15.75" x14ac:dyDescent="0.25">
      <c r="D3" s="22" t="s">
        <v>464</v>
      </c>
      <c r="E3" s="16"/>
      <c r="F3" s="16"/>
      <c r="G3" s="16"/>
      <c r="I3" s="10" t="s">
        <v>67</v>
      </c>
      <c r="J3" s="10" t="s">
        <v>86</v>
      </c>
      <c r="K3" s="10" t="s">
        <v>94</v>
      </c>
      <c r="P3" s="10" t="str">
        <f>MID(M1,7,3)</f>
        <v>000</v>
      </c>
    </row>
    <row r="4" spans="1:26" x14ac:dyDescent="0.25">
      <c r="I4" s="10" t="s">
        <v>68</v>
      </c>
      <c r="J4" s="10" t="s">
        <v>87</v>
      </c>
      <c r="K4" s="10" t="s">
        <v>95</v>
      </c>
      <c r="P4" s="10" t="str">
        <f>MID(M1,10,3)</f>
        <v>000</v>
      </c>
    </row>
    <row r="5" spans="1:26" x14ac:dyDescent="0.25">
      <c r="I5" s="10" t="s">
        <v>69</v>
      </c>
      <c r="J5" s="10" t="s">
        <v>88</v>
      </c>
      <c r="K5" s="10" t="s">
        <v>96</v>
      </c>
      <c r="P5" s="10" t="str">
        <f>IF(VALUE(MID(M1,14,2))&gt;0,MID(M1,14,2),"000")</f>
        <v>000</v>
      </c>
    </row>
    <row r="6" spans="1:26" x14ac:dyDescent="0.25">
      <c r="I6" s="10" t="s">
        <v>70</v>
      </c>
      <c r="J6" s="10" t="s">
        <v>89</v>
      </c>
      <c r="K6" s="10" t="s">
        <v>97</v>
      </c>
    </row>
    <row r="7" spans="1:26" x14ac:dyDescent="0.25">
      <c r="A7" s="23" t="s">
        <v>2</v>
      </c>
      <c r="B7" s="16"/>
      <c r="C7" s="16"/>
      <c r="D7" s="16"/>
      <c r="E7" s="16"/>
      <c r="F7" s="16"/>
      <c r="G7" s="16"/>
      <c r="I7" s="10" t="s">
        <v>71</v>
      </c>
      <c r="J7" s="10" t="s">
        <v>90</v>
      </c>
      <c r="K7" s="10" t="s">
        <v>98</v>
      </c>
    </row>
    <row r="8" spans="1:26" x14ac:dyDescent="0.25">
      <c r="A8" s="23" t="s">
        <v>465</v>
      </c>
      <c r="B8" s="16"/>
      <c r="C8" s="16"/>
      <c r="D8" s="16"/>
      <c r="E8" s="16"/>
      <c r="F8" s="16"/>
      <c r="G8" s="16"/>
      <c r="I8" s="10" t="s">
        <v>72</v>
      </c>
      <c r="J8" s="10" t="s">
        <v>91</v>
      </c>
      <c r="K8" s="10" t="s">
        <v>99</v>
      </c>
      <c r="M8" s="10" t="str">
        <f ca="1">CONCATENATE(Q15,Q16," ",Q20,Q21," ",Q25,Q26," ",Q30,Q31," ",IF(Q36&lt;&gt;"",IF((P1+P2+P3+P4)&gt;0,CONCATENATE(" e ",Q36),Q36),""))</f>
        <v xml:space="preserve">    </v>
      </c>
    </row>
    <row r="9" spans="1:26" x14ac:dyDescent="0.25">
      <c r="I9" s="10" t="s">
        <v>73</v>
      </c>
      <c r="J9" s="10" t="s">
        <v>92</v>
      </c>
      <c r="K9" s="10" t="s">
        <v>100</v>
      </c>
    </row>
    <row r="10" spans="1:26" x14ac:dyDescent="0.25">
      <c r="A10" s="1" t="s">
        <v>15</v>
      </c>
      <c r="B10" s="1" t="s">
        <v>16</v>
      </c>
      <c r="C10" s="1" t="s">
        <v>17</v>
      </c>
      <c r="D10" s="1" t="s">
        <v>18</v>
      </c>
      <c r="E10" s="1" t="s">
        <v>19</v>
      </c>
      <c r="F10" s="1" t="s">
        <v>20</v>
      </c>
      <c r="G10" s="1" t="s">
        <v>21</v>
      </c>
      <c r="I10" s="10" t="s">
        <v>74</v>
      </c>
    </row>
    <row r="11" spans="1:26" x14ac:dyDescent="0.25">
      <c r="A11" s="2">
        <v>1</v>
      </c>
      <c r="B11" s="2" t="s">
        <v>188</v>
      </c>
      <c r="C11" s="4">
        <v>100</v>
      </c>
      <c r="D11" s="5" t="s">
        <v>466</v>
      </c>
      <c r="E11" s="6"/>
      <c r="F11" s="7"/>
      <c r="G11" s="8">
        <f>IFERROR(C11*F11,0)</f>
        <v>0</v>
      </c>
      <c r="I11" s="10" t="s">
        <v>75</v>
      </c>
      <c r="Z11" s="3">
        <v>13136</v>
      </c>
    </row>
    <row r="12" spans="1:26" x14ac:dyDescent="0.25">
      <c r="G12" s="9">
        <f>SUM(G11)</f>
        <v>0</v>
      </c>
      <c r="I12" s="10" t="s">
        <v>76</v>
      </c>
    </row>
    <row r="13" spans="1:26" x14ac:dyDescent="0.25">
      <c r="I13" s="10" t="s">
        <v>77</v>
      </c>
    </row>
    <row r="14" spans="1:26" x14ac:dyDescent="0.25">
      <c r="A14" s="18" t="s">
        <v>64</v>
      </c>
      <c r="B14" s="14"/>
      <c r="C14" s="19" t="str">
        <f ca="1">M8</f>
        <v xml:space="preserve">    </v>
      </c>
      <c r="D14" s="14"/>
      <c r="E14" s="14"/>
      <c r="F14" s="14"/>
      <c r="G14" s="14"/>
      <c r="I14" s="10" t="s">
        <v>78</v>
      </c>
      <c r="L14" s="10" t="str">
        <f>P1</f>
        <v>000</v>
      </c>
    </row>
    <row r="15" spans="1:26" x14ac:dyDescent="0.25">
      <c r="I15" s="10" t="s">
        <v>79</v>
      </c>
      <c r="L15" s="10" t="str">
        <f>MID(L14,2,2)</f>
        <v>00</v>
      </c>
      <c r="Q15" s="10" t="str">
        <f ca="1">IF(VALUE(MID(L14,1,1))&gt;0,IF(VALUE(L15)&lt;1,CONCATENATE(INDIRECT(CONCATENATE("C",MID(L14,1,1)))," bilhões"),IF(VALUE(MID(L14,1,1))=1,"Cento e ",CONCATENATE(INDIRECT(CONCATENATE("C",VALUE(MID(L14,1,1))))," e "))),"")</f>
        <v/>
      </c>
    </row>
    <row r="16" spans="1:26" x14ac:dyDescent="0.25">
      <c r="A16" s="17" t="s">
        <v>467</v>
      </c>
      <c r="B16" s="16"/>
      <c r="C16" s="16"/>
      <c r="D16" s="16"/>
      <c r="E16" s="17" t="s">
        <v>468</v>
      </c>
      <c r="F16" s="16"/>
      <c r="G16" s="16"/>
      <c r="I16" s="10" t="s">
        <v>80</v>
      </c>
      <c r="L16" s="10" t="str">
        <f>IF(VALUE(L15)&gt;0,IF(VALUE(MID(L15,1,1))&lt; 2,CONCATENATE("I",VALUE(L15)),CONCATENATE("J",MID(L15,1,1)-1)),"")</f>
        <v/>
      </c>
      <c r="M16" s="10" t="str">
        <f>IF(VALUE(MID(L15,2,1))&gt;0,CONCATENATE("I",MID(L15,2,1)),"")</f>
        <v/>
      </c>
      <c r="Q16" s="10" t="str">
        <f ca="1">IF(L16&lt;&gt;"",CONCATENATE(INDIRECT(L16),IF(M16&lt;&gt;"",IF(M16&lt;&gt;L16,IF(MID(L16,1,1)&lt;&gt;MID(M16,1,1),CONCATENATE(" e ",INDIRECT(M16)),""),""),""),IF(VALUE(L14)&gt;1," Bilhões", " Bilhão")),"")</f>
        <v/>
      </c>
    </row>
    <row r="17" spans="1:17" x14ac:dyDescent="0.25">
      <c r="I17" s="10" t="s">
        <v>81</v>
      </c>
    </row>
    <row r="18" spans="1:17" x14ac:dyDescent="0.25">
      <c r="A18" s="17" t="s">
        <v>469</v>
      </c>
      <c r="B18" s="16"/>
      <c r="C18" s="16"/>
      <c r="D18" s="16"/>
      <c r="E18" s="17" t="s">
        <v>470</v>
      </c>
      <c r="F18" s="16"/>
      <c r="G18" s="16"/>
      <c r="I18" s="10" t="s">
        <v>82</v>
      </c>
    </row>
    <row r="19" spans="1:17" x14ac:dyDescent="0.25">
      <c r="I19" s="10" t="s">
        <v>83</v>
      </c>
      <c r="L19" s="10" t="str">
        <f>P2</f>
        <v>000</v>
      </c>
    </row>
    <row r="20" spans="1:17" x14ac:dyDescent="0.25">
      <c r="L20" s="10" t="str">
        <f>MID(L19,2,2)</f>
        <v>00</v>
      </c>
      <c r="Q20" s="10" t="str">
        <f ca="1">IF(VALUE(MID(L19,1,1))&gt;0,IF(VALUE(L20)&lt;1,CONCATENATE(INDIRECT(CONCATENATE("K",MID(L19,1,1)))," Milhões"),IF(VALUE(MID(L19,1,1))=1,"Cento e ",CONCATENATE(INDIRECT(CONCATENATE("K",VALUE(MID(L19,1,1))))," e "))),"")</f>
        <v/>
      </c>
    </row>
    <row r="21" spans="1:17" ht="15.75" thickBot="1" x14ac:dyDescent="0.3">
      <c r="I21" s="11">
        <f>G12</f>
        <v>0</v>
      </c>
      <c r="L21" s="10" t="str">
        <f>IF(VALUE(L20)&gt;0,IF(VALUE(MID(L20,1,1))&lt; 2,CONCATENATE("I",VALUE(L20)),CONCATENATE("J",MID(L20,1,1)-1)),"")</f>
        <v/>
      </c>
      <c r="M21" s="10" t="str">
        <f>IF(VALUE(MID(L20,2,1))&gt;0,CONCATENATE("I",MID(L20,2,1)),"")</f>
        <v/>
      </c>
      <c r="Q21" s="10" t="str">
        <f ca="1">IF(L21&lt;&gt;"",CONCATENATE(INDIRECT(L21),IF(M21&lt;&gt;"",IF(M21&lt;&gt;L21,IF(MID(L21,1,1)&lt;&gt;MID(M21,1,1),CONCATENATE(" e ",INDIRECT(M21)),""),""),""),IF(VALUE(L19)&gt;1,IF(VALUE(L24+L25)=0," Milhões de Reais"," Milhões e"),IF(VALUE(L24+L25+L28+L30)=0," Milhão de Reais"," Milhão"))),"")</f>
        <v/>
      </c>
    </row>
    <row r="22" spans="1:17" x14ac:dyDescent="0.25">
      <c r="C22" s="25" t="s">
        <v>471</v>
      </c>
      <c r="D22" s="26"/>
      <c r="E22" s="26"/>
      <c r="F22" s="26"/>
    </row>
    <row r="24" spans="1:17" x14ac:dyDescent="0.25">
      <c r="L24" s="10" t="str">
        <f>P3</f>
        <v>000</v>
      </c>
    </row>
    <row r="25" spans="1:17" x14ac:dyDescent="0.25">
      <c r="L25" s="10" t="str">
        <f>MID(L24,2,2)</f>
        <v>00</v>
      </c>
      <c r="Q25" s="10" t="str">
        <f ca="1">IF(VALUE(MID(L24,1,1))&gt;0,IF(VALUE(L25)&lt;1,CONCATENATE(INDIRECT(CONCATENATE("K",MID(L24,1,1))),IF(VALUE(L29+L30)=0," Mil Reais"," Mil e")),IF(VALUE(MID(L24,1,1))=1,"Cento e ",CONCATENATE(INDIRECT(CONCATENATE("K",VALUE(MID(L24,1,1))))," e "))),"")</f>
        <v/>
      </c>
    </row>
    <row r="26" spans="1:17" x14ac:dyDescent="0.25">
      <c r="L26" s="10" t="str">
        <f>IF(VALUE(L25)&gt;0,IF(VALUE(MID(L25,1,1))&lt; 2,CONCATENATE("I",VALUE(L25)),CONCATENATE("J",MID(L25,1,1)-1)),"")</f>
        <v/>
      </c>
      <c r="M26" s="10" t="str">
        <f>IF(VALUE(MID(L25,2,1))&gt;0,CONCATENATE("I",MID(L25,2,1)),"")</f>
        <v/>
      </c>
      <c r="Q26" s="10" t="str">
        <f ca="1">IF(L26&lt;&gt;"",CONCATENATE(INDIRECT(L26),IF(M26&lt;&gt;"",IF(M26&lt;&gt;L26,IF(MID(L26,1,1)&lt;&gt;MID(M26,1,1),CONCATENATE(" e ",INDIRECT(M26)),""),""),""),IF(VALUE(L24)&gt;1,IF(VALUE(L29+L30)=0," Mil Reais"," Mil e"),IF(VALUE(L29+L30)=0," Mil Reais"," Mil e"))),"")</f>
        <v/>
      </c>
    </row>
    <row r="29" spans="1:17" x14ac:dyDescent="0.25">
      <c r="L29" s="10" t="str">
        <f>P4</f>
        <v>000</v>
      </c>
    </row>
    <row r="30" spans="1:17" x14ac:dyDescent="0.25">
      <c r="L30" s="10" t="str">
        <f>MID(L29,2,2)</f>
        <v>00</v>
      </c>
      <c r="Q30" s="10" t="str">
        <f ca="1">IF(VALUE(MID(L29,1,1))&gt;0,IF(VALUE(L30)&lt;1,CONCATENATE(INDIRECT(CONCATENATE("K",MID(L29,1,1)))," Reais"),IF(VALUE(MID(L29,1,1))=1,"Cento e ",CONCATENATE(INDIRECT(CONCATENATE("K",VALUE(MID(L29,1,1))))," e "))),"")</f>
        <v/>
      </c>
    </row>
    <row r="31" spans="1:17" x14ac:dyDescent="0.25">
      <c r="L31" s="10" t="str">
        <f>IF(VALUE(L30)&gt;0,IF(VALUE(MID(L30,1,1))&lt; 2,CONCATENATE("I",VALUE(L30)),CONCATENATE("J",MID(L30,1,1)-1)),"")</f>
        <v/>
      </c>
      <c r="M31" s="10" t="str">
        <f>IF(VALUE(MID(L30,2,1))&gt;0,CONCATENATE("I",MID(L30,2,1)),"")</f>
        <v/>
      </c>
      <c r="Q31" s="10" t="str">
        <f ca="1">IF(L31&lt;&gt;"",CONCATENATE(INDIRECT(L31),IF(M31&lt;&gt;"",IF(M31&lt;&gt;L31,IF(MID(L31,1,1)&lt;&gt;MID(M31,1,1),CONCATENATE(" e ",INDIRECT(M31)),""),""),""),IF(VALUE(L29)&gt;1," Reais", " Real")),"")</f>
        <v/>
      </c>
    </row>
    <row r="35" spans="12:17" x14ac:dyDescent="0.25">
      <c r="L35" s="10" t="str">
        <f>P5</f>
        <v>000</v>
      </c>
    </row>
    <row r="36" spans="12:17" x14ac:dyDescent="0.25">
      <c r="L36" s="10" t="str">
        <f>IF(L35&lt;&gt;"",IF(VALUE(L35)&gt;0,IF(VALUE(MID(L35,1,1))&lt; 2,CONCATENATE("I",VALUE(L35)),CONCATENATE("J",MID(L35,1,1)-1)),""),"")</f>
        <v/>
      </c>
      <c r="M36" s="10" t="str">
        <f>IF(VALUE(MID(L35,2,1))&gt;0,CONCATENATE("I",MID(L35,2,1)),"")</f>
        <v/>
      </c>
      <c r="Q36" s="10" t="str">
        <f ca="1">IF(L36&lt;&gt;"",CONCATENATE(INDIRECT(L36),IF(M36&lt;&gt;"",IF(M36&lt;&gt;L36,IF(MID(L36,1,1)&lt;&gt;MID(M36,1,1),CONCATENATE(" e ",INDIRECT(M36)),""),""),""),IF(VALUE(L35)&gt;1," Centavos"," Centavo")),"")</f>
        <v/>
      </c>
    </row>
  </sheetData>
  <sheetProtection password="C703" sheet="1" objects="1" scenarios="1"/>
  <mergeCells count="11">
    <mergeCell ref="D2:G2"/>
    <mergeCell ref="D3:G3"/>
    <mergeCell ref="A7:G7"/>
    <mergeCell ref="A8:G8"/>
    <mergeCell ref="A14:B14"/>
    <mergeCell ref="C14:G14"/>
    <mergeCell ref="A16:D16"/>
    <mergeCell ref="E16:G16"/>
    <mergeCell ref="A18:D18"/>
    <mergeCell ref="E18:G18"/>
    <mergeCell ref="C22:F2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Lote-1</vt:lpstr>
      <vt:lpstr>Lote-2</vt:lpstr>
      <vt:lpstr>Lote-3</vt:lpstr>
      <vt:lpstr>Lote-4</vt:lpstr>
      <vt:lpstr>Lote-5</vt:lpstr>
      <vt:lpstr>Lote-6</vt:lpstr>
      <vt:lpstr>Lote-7</vt:lpstr>
      <vt:lpstr>Lote-8</vt:lpstr>
      <vt:lpstr>Lote-9</vt:lpstr>
      <vt:lpstr>Plan2</vt:lpstr>
      <vt:lpstr>Plan3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Licitacao&amp;Convenio</dc:creator>
  <cp:lastModifiedBy>Usuario</cp:lastModifiedBy>
  <dcterms:created xsi:type="dcterms:W3CDTF">2017-09-01T22:27:26Z</dcterms:created>
  <dcterms:modified xsi:type="dcterms:W3CDTF">2017-09-03T23:17:32Z</dcterms:modified>
</cp:coreProperties>
</file>